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Звіт виконання_додаток 4" sheetId="1" r:id="rId1"/>
    <sheet name="Звіт виконання_додаток 5" sheetId="2" r:id="rId2"/>
  </sheets>
  <definedNames>
    <definedName name="_xlnm.Print_Area" localSheetId="0">'Звіт виконання_додаток 4'!$A$1:$P$81</definedName>
    <definedName name="_xlnm.Print_Area" localSheetId="1">'Звіт виконання_додаток 5'!$A$1:$P$20</definedName>
  </definedNames>
  <calcPr fullCalcOnLoad="1"/>
</workbook>
</file>

<file path=xl/comments1.xml><?xml version="1.0" encoding="utf-8"?>
<comments xmlns="http://schemas.openxmlformats.org/spreadsheetml/2006/main">
  <authors>
    <author>Lena</author>
  </authors>
  <commentList>
    <comment ref="M54" authorId="0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347,244 - роботи,
69,753 - розробка ПКД,
6,901 - технагляд,
11,968 - авторський нагляд.</t>
        </r>
      </text>
    </comment>
    <comment ref="G54" authorId="0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347,244 - роботи,
69,753 - розробка ПКД,
6,901 - технагляд,
11,968 - авторський нагляд.</t>
        </r>
      </text>
    </comment>
  </commentList>
</comments>
</file>

<file path=xl/comments2.xml><?xml version="1.0" encoding="utf-8"?>
<comments xmlns="http://schemas.openxmlformats.org/spreadsheetml/2006/main">
  <authors>
    <author>Lena</author>
  </authors>
  <commentList>
    <comment ref="M13" authorId="0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347,244 - роботи,
69,753 - розробка ПКД,
6,901 - технагляд,
11,968 - авторський нагляд.</t>
        </r>
      </text>
    </comment>
  </commentList>
</comments>
</file>

<file path=xl/sharedStrings.xml><?xml version="1.0" encoding="utf-8"?>
<sst xmlns="http://schemas.openxmlformats.org/spreadsheetml/2006/main" count="223" uniqueCount="162">
  <si>
    <t>№ з/п</t>
  </si>
  <si>
    <t>Захід</t>
  </si>
  <si>
    <t>Головний виконавець та строк виконання заходу</t>
  </si>
  <si>
    <t>Усього</t>
  </si>
  <si>
    <t>у тому числі</t>
  </si>
  <si>
    <t>1.</t>
  </si>
  <si>
    <t>2.</t>
  </si>
  <si>
    <t>3.</t>
  </si>
  <si>
    <t>Всього:</t>
  </si>
  <si>
    <t>4.</t>
  </si>
  <si>
    <t>Благоустрій природних джерел та криниць області</t>
  </si>
  <si>
    <t>Визначення токсичності поверхневих вод</t>
  </si>
  <si>
    <t>Проведення щорічного обласного екологічного конкурсу «Одна планета - одне майбутнє» та екофестивалю</t>
  </si>
  <si>
    <t>Паспортизація водних об'єктів області</t>
  </si>
  <si>
    <t>КВКВ</t>
  </si>
  <si>
    <t>найменування головного розпорядника коштів програми</t>
  </si>
  <si>
    <t>Управління капітального будівництва облдержадміністрації</t>
  </si>
  <si>
    <t>найменування відповідального виконавця програми</t>
  </si>
  <si>
    <t>найменування програми, дата і номер рішення обласної ради про її затвердження</t>
  </si>
  <si>
    <r>
      <t xml:space="preserve">Напрями діяльності та заходи регіональної цільової </t>
    </r>
    <r>
      <rPr>
        <b/>
        <sz val="12"/>
        <color indexed="8"/>
        <rFont val="Times New Roman"/>
        <family val="1"/>
      </rPr>
      <t>Програми охорони навколишнього природного середовища Чернігівської області на 2014-2020 роки</t>
    </r>
  </si>
  <si>
    <t xml:space="preserve"> (назва програми)</t>
  </si>
  <si>
    <t>Обласний бюджет</t>
  </si>
  <si>
    <t>Кошти небюджетних джерел</t>
  </si>
  <si>
    <t>Прилуцька міська рада</t>
  </si>
  <si>
    <t>Ніжинська міська рада</t>
  </si>
  <si>
    <t>2818311 - Охорона та раціональне використання природних ресурсів</t>
  </si>
  <si>
    <t>2818312 - Утилізація відходів</t>
  </si>
  <si>
    <r>
      <rPr>
        <b/>
        <sz val="11"/>
        <rFont val="Times New Roman"/>
        <family val="1"/>
      </rPr>
      <t>2818313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- Ліквідація іншого забруднення навколишнього природного середовища</t>
    </r>
  </si>
  <si>
    <t xml:space="preserve">Будівництво системи водовідведення по вул.Незалежності в м.Ніжин Чернігівської області </t>
  </si>
  <si>
    <t>2818330 - Інша діяльність у сфері екології та охорони природних ресурсів</t>
  </si>
  <si>
    <t>02</t>
  </si>
  <si>
    <t>5. Аналіз виконання за видатками в цілому за програмою:</t>
  </si>
  <si>
    <t>тис. грн.</t>
  </si>
  <si>
    <t>Проведені видатки</t>
  </si>
  <si>
    <t>усього</t>
  </si>
  <si>
    <t>загальний фонд</t>
  </si>
  <si>
    <t>спеціальний фонд</t>
  </si>
  <si>
    <t>тис. грн</t>
  </si>
  <si>
    <t>Найменування відповідального виконавця програми</t>
  </si>
  <si>
    <t>Термін реалізації</t>
  </si>
  <si>
    <t>%</t>
  </si>
  <si>
    <t>в тому числі:</t>
  </si>
  <si>
    <t>обласний бюджет</t>
  </si>
  <si>
    <t>кошти небюджетних джерел</t>
  </si>
  <si>
    <r>
      <t>Програма охорони навколишнього природного середовища Чернігівської області за 2014-2020 роки, затверджена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рішенням 20-ї сесії обласної ради від 17 червня 2014 року</t>
    </r>
  </si>
  <si>
    <t>2014-2020</t>
  </si>
  <si>
    <t>Разом</t>
  </si>
  <si>
    <t xml:space="preserve">Бюджетні асигнування з урахуванням змін </t>
  </si>
  <si>
    <t xml:space="preserve">Відхилення </t>
  </si>
  <si>
    <r>
      <t xml:space="preserve">Назва програми,                                                </t>
    </r>
    <r>
      <rPr>
        <i/>
        <sz val="12"/>
        <color indexed="8"/>
        <rFont val="Times New Roman"/>
        <family val="1"/>
      </rPr>
      <t>дата і номер нормативно-правового акта про її затвердження (проекти, що планується затвердитина наступний за звітним роком)</t>
    </r>
  </si>
  <si>
    <t xml:space="preserve">районний, міський (міст обласного підпорядкування) бюджети  </t>
  </si>
  <si>
    <t xml:space="preserve">бюджети сіл, селищ, міст районного підпорядкування(в т.ч. об’єднаних територіальних громад)  </t>
  </si>
  <si>
    <t>Додаток 5</t>
  </si>
  <si>
    <t>Додаток 4</t>
  </si>
  <si>
    <r>
      <t xml:space="preserve">Бюджетні асигнування з урахуванням змін </t>
    </r>
    <r>
      <rPr>
        <sz val="10"/>
        <color indexed="8"/>
        <rFont val="Times New Roman"/>
        <family val="1"/>
      </rPr>
      <t>, тис. грн</t>
    </r>
  </si>
  <si>
    <r>
      <t>Проведені видатки</t>
    </r>
    <r>
      <rPr>
        <sz val="10"/>
        <color indexed="8"/>
        <rFont val="Times New Roman"/>
        <family val="1"/>
      </rPr>
      <t>, тис. грн</t>
    </r>
  </si>
  <si>
    <t>Стан виконання заходів (результативні показники виконання програми)</t>
  </si>
  <si>
    <t>Районний, міський (міст обласного підпорядкування) бюджети</t>
  </si>
  <si>
    <t xml:space="preserve">Бюджети сіл, селищ, міст районного підпорядкування (в т.ч. об`єднаних територіальних громад) </t>
  </si>
  <si>
    <t>Довідково: державний бюджет</t>
  </si>
  <si>
    <t>Управління охорони здоров`я облдержадміністрації</t>
  </si>
  <si>
    <t>Коропська селищна рада</t>
  </si>
  <si>
    <t>Куликівська райдержадміністрація</t>
  </si>
  <si>
    <t>Облфонд</t>
  </si>
  <si>
    <t>Ніжинська м/р</t>
  </si>
  <si>
    <t>Бахмацька міська рада</t>
  </si>
  <si>
    <t>Прилуцька м/р</t>
  </si>
  <si>
    <t>Департамент розвитку екноміки та сільського господарства облдержадмиіністрації</t>
  </si>
  <si>
    <t>Департамент екології та природних ресурсів облдержадміністрації</t>
  </si>
  <si>
    <t>Облаштування сміттєзвалищ</t>
  </si>
  <si>
    <t>Реконструкція каналізаційних очисних споруд в смт.Короп Чернігівської області</t>
  </si>
  <si>
    <t>2818320 - Збереження  природно-заповідного фонду</t>
  </si>
  <si>
    <t>01</t>
  </si>
  <si>
    <t>07</t>
  </si>
  <si>
    <t>Довідково: державний бюджет*</t>
  </si>
  <si>
    <t>* субвенція з державного бюджету місцевим бюджетам на здійснення природоохоронних заходів на об`єктах комунальної власності</t>
  </si>
  <si>
    <t>державний бюджет*</t>
  </si>
  <si>
    <t>Департамент екології та природних ресурсів ОДА</t>
  </si>
  <si>
    <t>Управління капітального будівництва ОДА</t>
  </si>
  <si>
    <t>Управління охорони здоров`я ОДА</t>
  </si>
  <si>
    <t>Департамент розвитку економіки та сільського господарства ОДА</t>
  </si>
  <si>
    <t>Куликівська РДА</t>
  </si>
  <si>
    <t>Програма охорони навколишнього природного середовища Чернігівської області на 2014-2020 роки, затверджена рішенням 20-ї сесії обласної ради від 17 червня 2014 року</t>
  </si>
  <si>
    <t>Корюківська міська рада</t>
  </si>
  <si>
    <t>Чернігівська міська рада</t>
  </si>
  <si>
    <t>Тампонаж недіючих артезіанських свердловин в  Городнянському районі Чернігівської області</t>
  </si>
  <si>
    <t>Тампонаж недіючих артезіанських свердловин в  Сосницькому районі Чернігівської області (в т.ч. коригування проектної документації з виділенням пускових комплексів та оплата державної експертизи)</t>
  </si>
  <si>
    <t>Розробка регіонального плану управління відходами</t>
  </si>
  <si>
    <t>Забезпечення передачі, перевезення та зберігання радіоактивних відходів КНП "Чернігівський медичний центр сучасної онкології" Чернігівської обласної ради</t>
  </si>
  <si>
    <t xml:space="preserve"> Національний університет «Чернігівська політехніка»,                                      2020 р.</t>
  </si>
  <si>
    <t>ПП «Будпласт-2»,                                     2019-2020 рр.</t>
  </si>
  <si>
    <t>ПП «Будпласт-2»,                                          2020-2021 рр.</t>
  </si>
  <si>
    <t>ФОП «Дробот Олександр Володимирович»</t>
  </si>
  <si>
    <t>Реконструкція каналізаційних мереж по вул.Незалежності, Некрасова, Сновській у м.Сновськ Чернігівської області (в тому числі на оплату коригування проектної документаціі та державної експертизи)</t>
  </si>
  <si>
    <t>ДСП «Об`єднання «Родон»</t>
  </si>
  <si>
    <t>ПП «Будпласт-2»,                                             2018-2021 рр.</t>
  </si>
  <si>
    <t>ТОВ «АВІС-ПРОМ»,                               2019-2021 рр.</t>
  </si>
  <si>
    <t>Будівництво дегідраційного блоку на діючих очисних спорудах в с.Ніжинське Ніжинського району Чернігівської області (в т.ч. проектно-вишукувальних робіт та державної експертизи)</t>
  </si>
  <si>
    <t>Реконструкція ставка міського парку в м.Бахмач Чернігівської області (ІІ черга)</t>
  </si>
  <si>
    <t>ТОВ «ІНЕКС РЕАЛ»,               2019-2020 рр.</t>
  </si>
  <si>
    <t>Будівництво інженерних споруд та благоустрій (поліпшення технічного стану) р.Удай в межах м.Прилуки Чернігівської області на ділянці від ПК-32 до ПК-46 та від ПК-0* до ПК-5*</t>
  </si>
  <si>
    <t>ПП «Воденергобуд Чернігів»,                                                 2020-2021 рр.</t>
  </si>
  <si>
    <t>Реконструкція каналізаційної насосної станції та каналізаційного колектору по вул. Вокзальна, 8 Б в м.Корюківка, Чернігівської області</t>
  </si>
  <si>
    <t>ТОВ «Ж.О.К.»,                                  2019-2020 рр.</t>
  </si>
  <si>
    <t>ФОП «Дробот Олександр Володимирович»,                           2020 р.</t>
  </si>
  <si>
    <t>ТОВ «ІНЕКС РЕАЛ»,                           2009-2020 рр</t>
  </si>
  <si>
    <t xml:space="preserve">Реконструкція блоку ємностей очисних споруд в м.Ічня Чернігівської області (І черга) (в т.ч. оплата проектно-вишукувальних робіт та експертизи) </t>
  </si>
  <si>
    <t>ТОВ  «ЕКВІВЕСТ»,                          2020 р.</t>
  </si>
  <si>
    <t>КП  «Корюківкаводоканал» Корюківської міської ради, 2020 р.</t>
  </si>
  <si>
    <t>Заміна насосного агрегату циркуляції активного мулу на повітродувній насосній станції очисних споруд КП «Ніжинське управління водопровідно-каналізаційного господарства» у с.Ніжинське Ніжинського району Чернігівської області (придбання консольного насосу фекального та пристрою керування насосом)</t>
  </si>
  <si>
    <t>Заміна насосного агрегату на головній каналізаційній насосній станції «Синяківська» КП «Ніжинське управління водопровідно-каналізаційного господарства» (придбання відцентрового насосу фекального та пристрою керування насосом)</t>
  </si>
  <si>
    <t>ТОВ «ФАРТ ПРОМ»,                       2020 р.</t>
  </si>
  <si>
    <t>Реконструкція каналізаційної мережі «КНП Куликівська ЦРЛ» по вул.Пирогова,16 в смт.Куликівка, Чернігівської області</t>
  </si>
  <si>
    <t>Будівельна компанія  «Вималспецбуд»,                       2020 р.</t>
  </si>
  <si>
    <t>Реконструкція мереж зливової каналізації від просп. Миру до вул. Мстиславська в м. Чернігів</t>
  </si>
  <si>
    <t>ТОВ «Водпроєкт-Чернігв», 2020 р.</t>
  </si>
  <si>
    <t>Придбання феромонних диспенсерів для боротьби з верхівковим короїдом на території РЛП «Ялівщина»</t>
  </si>
  <si>
    <t>ПП «Ламель-Плюс»,                         2020 р.</t>
  </si>
  <si>
    <t>КП "Чернігівводоканал", 2020 р.</t>
  </si>
  <si>
    <t>ТОВ  «НТЦ ОБЛВОДГОСП-ПРОЕКТ», 2020 р.</t>
  </si>
  <si>
    <t>Витрати на послуги, пов’язані з виконанням повноважень з проведення стратегічної екологічної оцінки Програми економічного і соціального розвитку Чернігівської області на 2021 рік</t>
  </si>
  <si>
    <t>Витрати на послуги, пов’язані з виконанням повноважень з проведення стратегічної екологічної оцінки Програми охорони навколишнього природного середовища Чернігівської області на 2021-2027 роки</t>
  </si>
  <si>
    <t>Витрати на послуги, пов’язані з виконанням повноважень з проведення стратегічної екологічної оцінки регіонального плану управління відходами</t>
  </si>
  <si>
    <t>Національний університет «Чернігівська політехніка», 2020 р.</t>
  </si>
  <si>
    <t>Оцінка фактичного стану забруднення атмосферного повітря в Чернігівській області</t>
  </si>
  <si>
    <t>Здійснено тампонаж 3 недіючих артезіанських  свердловин.</t>
  </si>
  <si>
    <t>Здійснено тампонаж 10 недіючих артезіанських  свердловин.</t>
  </si>
  <si>
    <t>Департамент екології та природних ресурсів ОДА,            2020 р.</t>
  </si>
  <si>
    <t>Департамент розвитку економіки та сільського господарства ОДА,                   2020 р.</t>
  </si>
  <si>
    <t>Разом у 2020 році</t>
  </si>
  <si>
    <t xml:space="preserve">Придбано та замінено насосне обладнання. </t>
  </si>
  <si>
    <t>Розроблена проєктно-кошторисна документація</t>
  </si>
  <si>
    <t>Придбано 120 шт. феромонних диспенсерів.</t>
  </si>
  <si>
    <t>Облаштовані криниці для забору питної води в с.Ядути Борзнянського району, с.Яблунівка Прилуцького району, с.Григорівка Бахмацького району,  природного джерела в с.Рябухи Талалаївського району.</t>
  </si>
  <si>
    <t xml:space="preserve">Виконані послуги з коригування та паспортизації 30 водних об’єктів області. Паспорти  передані  Департаменту розвитку економіки та сільського господарства ОДА. </t>
  </si>
  <si>
    <t xml:space="preserve">Департамент екології та природних ресурсів ОДА; Департамент розвитку економіки та сільського господарства ОДА; Управління капітального будівництва ОДА; Управління охорони здоров`я ОДА; Бахмацька, Корюківська, Ніжинська, Прилуцька і Чернігівська міські ради; Коропська селищні рада; Куликівська РДА. </t>
  </si>
  <si>
    <t>Передбачений обсяг фінансування на 2020 рік</t>
  </si>
  <si>
    <t>Очікувані обсяги фінансування з обласного бюджету на 2021 рік</t>
  </si>
  <si>
    <t>УКБ ОДА</t>
  </si>
  <si>
    <t>Управління охорони здоров`я</t>
  </si>
  <si>
    <t>Найменування головного розпорядника коштів у 2020 році</t>
  </si>
  <si>
    <t>Проведено дослідження з визначення токсичності поверхневих вод річок Десна, Стрижень, Білоус у межах м.Чернігів. Перевищень ГДК не зафіксовано.</t>
  </si>
  <si>
    <t xml:space="preserve">Закуплені  призи переможцям конкурсу. Проведення екофестивалю скасовано. </t>
  </si>
  <si>
    <t>Фінансове забезпечення програм у 2020 році</t>
  </si>
  <si>
    <t>Інформація про виконання регіональних програм у 2020 році</t>
  </si>
  <si>
    <t>2020 рік</t>
  </si>
  <si>
    <t>Розроблено проєкт Регіонального плану управління відходами Чернігівської області.</t>
  </si>
  <si>
    <t>Виконані роботи з облаштування сміттєзвалищ на території Шаповалівської сільської ради Борзнянського району, Білошицько-Слобідської та Прибинської сільських рад Корюківського району, Тиницької сільської ради Бахмацького району</t>
  </si>
  <si>
    <t xml:space="preserve">Забезпечено утилізацію радіоактивних відходів. </t>
  </si>
  <si>
    <t>Роботи з реконструкції каналізаційних мереж виконані. Дитячий садок підключено до каналізаційних мереж. Завершення робіт з підключення школи перенесено на наступний рік у зв'язку із недофінансуванням з обласного фонду ОНПС .</t>
  </si>
  <si>
    <t xml:space="preserve"> Розроблено проєктно-кошторисну документацію для будівництва дегідраційного блоку.</t>
  </si>
  <si>
    <t xml:space="preserve">Очисні споруди підключені до електропостачання. Пусконалагоджувальні роботи не проведені через недофінансування об'єкту.  </t>
  </si>
  <si>
    <t>Відкориговано проєктно-кошторисну документацію. Роботи з реконструкції не виконувалися через відсутність фінансування.</t>
  </si>
  <si>
    <t xml:space="preserve">Улаштовані водоприймальні лотки на ділянці довжиною 1 км.  Виконані роботи з укладання трубопроводу під дорожнім покриттям, не проведені роботи з облаштування дорожного покриття через недофінансування об'єкту. </t>
  </si>
  <si>
    <t>Виконані роботи (в напрямку основного русла) з формування берегової смуги на ділянці 3,2 км, розчищення та розширення - на ділянці 1,6 км. Роботи не завершені через відсутність фінансування з обласного фонду ОНПС.</t>
  </si>
  <si>
    <t>Облаштована вентиляція на КНС. Не встановлено насосне обладнання через недофінансування з обласного фонду ОНПС.</t>
  </si>
  <si>
    <t xml:space="preserve">Виконано коригування ПКД. Виконані роботи з реконструкції каналізаційної мережі. </t>
  </si>
  <si>
    <t>Проведені роботи ІІ черги з реконструкції ставка.</t>
  </si>
  <si>
    <t>Оплачені послуги з оприлюднення повідомлень про проведення СЕО до Програми у ЗМІ.</t>
  </si>
  <si>
    <t xml:space="preserve">Підготовлено Звіт про СЕО. </t>
  </si>
  <si>
    <t>Розроблено Звіт про науковово-дослідну роботу з оцінки фактичного стану забруднення повітря в Чернігівській області.</t>
  </si>
  <si>
    <t>Звіт про виконання регіональної програми за 2020 рік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</si>
</sst>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[$-FC19]d\ mmmm\ yyyy\ &quot;г.&quot;"/>
    <numFmt numFmtId="194" formatCode="0.0"/>
    <numFmt numFmtId="195" formatCode="0.00000"/>
    <numFmt numFmtId="196" formatCode="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theme="1"/>
      <name val="Calibri"/>
      <family val="2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justify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0" fontId="58" fillId="0" borderId="0" xfId="0" applyFont="1" applyFill="1" applyAlignment="1">
      <alignment horizontal="right" vertical="center"/>
    </xf>
    <xf numFmtId="49" fontId="9" fillId="0" borderId="11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center" vertical="center" wrapText="1"/>
    </xf>
    <xf numFmtId="2" fontId="53" fillId="0" borderId="14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right" vertical="center"/>
    </xf>
    <xf numFmtId="0" fontId="53" fillId="0" borderId="15" xfId="0" applyFont="1" applyFill="1" applyBorder="1" applyAlignment="1">
      <alignment horizontal="center" vertical="center" wrapText="1"/>
    </xf>
    <xf numFmtId="2" fontId="53" fillId="0" borderId="15" xfId="0" applyNumberFormat="1" applyFont="1" applyFill="1" applyBorder="1" applyAlignment="1">
      <alignment horizontal="center" vertical="center" wrapText="1"/>
    </xf>
    <xf numFmtId="2" fontId="59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2" fontId="43" fillId="0" borderId="0" xfId="0" applyNumberFormat="1" applyFont="1" applyFill="1" applyAlignment="1">
      <alignment/>
    </xf>
    <xf numFmtId="0" fontId="60" fillId="0" borderId="0" xfId="0" applyFont="1" applyFill="1" applyAlignment="1">
      <alignment horizontal="right" vertical="center"/>
    </xf>
    <xf numFmtId="0" fontId="60" fillId="0" borderId="10" xfId="0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2" fontId="5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5" fillId="0" borderId="16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2" fontId="53" fillId="0" borderId="17" xfId="0" applyNumberFormat="1" applyFont="1" applyFill="1" applyBorder="1" applyAlignment="1">
      <alignment horizontal="center" vertical="center" wrapText="1"/>
    </xf>
    <xf numFmtId="2" fontId="53" fillId="0" borderId="18" xfId="0" applyNumberFormat="1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top" wrapText="1"/>
    </xf>
    <xf numFmtId="0" fontId="55" fillId="0" borderId="21" xfId="0" applyFont="1" applyFill="1" applyBorder="1" applyAlignment="1">
      <alignment horizontal="center" vertical="top" wrapText="1"/>
    </xf>
    <xf numFmtId="0" fontId="55" fillId="0" borderId="22" xfId="0" applyFont="1" applyFill="1" applyBorder="1" applyAlignment="1">
      <alignment horizontal="center" vertical="top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 horizontal="right"/>
    </xf>
    <xf numFmtId="0" fontId="62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top" wrapText="1"/>
    </xf>
    <xf numFmtId="0" fontId="52" fillId="0" borderId="21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top" wrapText="1"/>
    </xf>
    <xf numFmtId="2" fontId="52" fillId="0" borderId="20" xfId="0" applyNumberFormat="1" applyFont="1" applyFill="1" applyBorder="1" applyAlignment="1">
      <alignment horizontal="center" vertical="center" wrapText="1"/>
    </xf>
    <xf numFmtId="2" fontId="52" fillId="0" borderId="21" xfId="0" applyNumberFormat="1" applyFont="1" applyFill="1" applyBorder="1" applyAlignment="1">
      <alignment horizontal="center" vertical="center" wrapText="1"/>
    </xf>
    <xf numFmtId="2" fontId="52" fillId="0" borderId="22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"/>
  <sheetViews>
    <sheetView tabSelected="1" view="pageBreakPreview" zoomScaleNormal="90" zoomScaleSheetLayoutView="100" zoomScalePageLayoutView="0" workbookViewId="0" topLeftCell="A1">
      <selection activeCell="A2" sqref="A2:P2"/>
    </sheetView>
  </sheetViews>
  <sheetFormatPr defaultColWidth="9.140625" defaultRowHeight="15"/>
  <cols>
    <col min="1" max="1" width="4.7109375" style="3" customWidth="1"/>
    <col min="2" max="2" width="34.8515625" style="3" customWidth="1"/>
    <col min="3" max="3" width="25.421875" style="3" hidden="1" customWidth="1"/>
    <col min="4" max="4" width="9.28125" style="3" customWidth="1"/>
    <col min="5" max="5" width="10.00390625" style="3" customWidth="1"/>
    <col min="6" max="6" width="13.00390625" style="3" customWidth="1"/>
    <col min="7" max="7" width="14.57421875" style="3" customWidth="1"/>
    <col min="8" max="9" width="12.00390625" style="3" customWidth="1"/>
    <col min="10" max="10" width="10.7109375" style="3" customWidth="1"/>
    <col min="11" max="11" width="9.8515625" style="3" customWidth="1"/>
    <col min="12" max="12" width="13.00390625" style="3" customWidth="1"/>
    <col min="13" max="13" width="13.421875" style="3" customWidth="1"/>
    <col min="14" max="15" width="11.8515625" style="3" customWidth="1"/>
    <col min="16" max="16" width="21.8515625" style="3" customWidth="1"/>
    <col min="17" max="16384" width="9.140625" style="3" customWidth="1"/>
  </cols>
  <sheetData>
    <row r="1" spans="13:16" ht="15.75">
      <c r="M1" s="67"/>
      <c r="N1" s="67"/>
      <c r="P1" s="21" t="s">
        <v>53</v>
      </c>
    </row>
    <row r="2" spans="1:16" ht="18.75">
      <c r="A2" s="63" t="s">
        <v>161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ht="15"/>
    <row r="4" spans="1:20" ht="15.75">
      <c r="A4" s="5" t="s">
        <v>5</v>
      </c>
      <c r="B4" s="6">
        <v>28</v>
      </c>
      <c r="C4" s="61" t="s">
        <v>68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7"/>
      <c r="R4" s="7"/>
      <c r="S4" s="7"/>
      <c r="T4" s="7"/>
    </row>
    <row r="5" spans="1:20" ht="15.75">
      <c r="A5" s="5"/>
      <c r="B5" s="6">
        <v>27</v>
      </c>
      <c r="C5" s="51" t="s">
        <v>67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7"/>
      <c r="R5" s="7"/>
      <c r="S5" s="7"/>
      <c r="T5" s="7"/>
    </row>
    <row r="6" spans="1:20" ht="15.75">
      <c r="A6" s="8"/>
      <c r="B6" s="4">
        <v>15</v>
      </c>
      <c r="C6" s="51" t="s">
        <v>16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7"/>
      <c r="R6" s="7"/>
      <c r="S6" s="7"/>
      <c r="T6" s="7"/>
    </row>
    <row r="7" spans="1:20" ht="15.75">
      <c r="A7" s="8"/>
      <c r="B7" s="22" t="s">
        <v>73</v>
      </c>
      <c r="C7" s="51" t="s">
        <v>60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7"/>
      <c r="R7" s="7"/>
      <c r="S7" s="7"/>
      <c r="T7" s="7"/>
    </row>
    <row r="8" spans="1:20" ht="15.75">
      <c r="A8" s="8"/>
      <c r="B8" s="4" t="s">
        <v>72</v>
      </c>
      <c r="C8" s="51" t="s">
        <v>65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7"/>
      <c r="R8" s="7"/>
      <c r="S8" s="7"/>
      <c r="T8" s="7"/>
    </row>
    <row r="9" spans="1:20" ht="15.75">
      <c r="A9" s="8"/>
      <c r="B9" s="4" t="s">
        <v>72</v>
      </c>
      <c r="C9" s="51" t="s">
        <v>83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7"/>
      <c r="R9" s="7"/>
      <c r="S9" s="7"/>
      <c r="T9" s="7"/>
    </row>
    <row r="10" spans="1:20" ht="15.75">
      <c r="A10" s="8"/>
      <c r="B10" s="4" t="s">
        <v>72</v>
      </c>
      <c r="C10" s="51" t="s">
        <v>24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7"/>
      <c r="R10" s="7"/>
      <c r="S10" s="7"/>
      <c r="T10" s="7"/>
    </row>
    <row r="11" spans="1:20" ht="15.75">
      <c r="A11" s="8"/>
      <c r="B11" s="4" t="s">
        <v>72</v>
      </c>
      <c r="C11" s="51" t="s">
        <v>23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7"/>
      <c r="R11" s="7"/>
      <c r="S11" s="7"/>
      <c r="T11" s="7"/>
    </row>
    <row r="12" spans="1:20" ht="15.75">
      <c r="A12" s="8"/>
      <c r="B12" s="4" t="s">
        <v>72</v>
      </c>
      <c r="C12" s="51" t="s">
        <v>84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7"/>
      <c r="R12" s="7"/>
      <c r="S12" s="7"/>
      <c r="T12" s="7"/>
    </row>
    <row r="13" spans="1:20" ht="15.75">
      <c r="A13" s="8"/>
      <c r="B13" s="4" t="s">
        <v>72</v>
      </c>
      <c r="C13" s="51" t="s">
        <v>61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7"/>
      <c r="R13" s="7"/>
      <c r="S13" s="7"/>
      <c r="T13" s="7"/>
    </row>
    <row r="14" spans="2:16" ht="15.75">
      <c r="B14" s="4" t="s">
        <v>30</v>
      </c>
      <c r="C14" s="51" t="s">
        <v>62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ht="15">
      <c r="B15" s="9" t="s">
        <v>14</v>
      </c>
      <c r="C15" s="69" t="s">
        <v>15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1:16" ht="15.75">
      <c r="A16" s="5" t="s">
        <v>6</v>
      </c>
      <c r="B16" s="4">
        <v>28</v>
      </c>
      <c r="C16" s="61" t="s">
        <v>68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2:16" ht="15.75">
      <c r="B17" s="4">
        <v>15</v>
      </c>
      <c r="C17" s="51" t="s">
        <v>67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2:16" ht="15.75">
      <c r="B18" s="22" t="s">
        <v>73</v>
      </c>
      <c r="C18" s="51" t="s">
        <v>16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2:16" ht="15.75">
      <c r="B19" s="4">
        <v>27</v>
      </c>
      <c r="C19" s="51" t="s">
        <v>60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2:16" ht="15.75">
      <c r="B20" s="4" t="s">
        <v>72</v>
      </c>
      <c r="C20" s="51" t="s">
        <v>65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2:16" ht="15.75">
      <c r="B21" s="4" t="s">
        <v>72</v>
      </c>
      <c r="C21" s="51" t="s">
        <v>83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2:16" ht="15.75">
      <c r="B22" s="4" t="s">
        <v>72</v>
      </c>
      <c r="C22" s="51" t="s">
        <v>24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2:16" ht="15.75">
      <c r="B23" s="4" t="s">
        <v>72</v>
      </c>
      <c r="C23" s="51" t="s">
        <v>23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2:16" ht="15.75">
      <c r="B24" s="4" t="s">
        <v>72</v>
      </c>
      <c r="C24" s="51" t="s">
        <v>84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2:16" ht="15.75">
      <c r="B25" s="4" t="s">
        <v>30</v>
      </c>
      <c r="C25" s="51" t="s">
        <v>61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4"/>
      <c r="C26" s="51" t="s">
        <v>62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">
      <c r="B27" s="9" t="s">
        <v>14</v>
      </c>
      <c r="C27" s="69" t="s">
        <v>17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20" ht="42" customHeight="1">
      <c r="A28" s="5" t="s">
        <v>7</v>
      </c>
      <c r="B28" s="68" t="s">
        <v>82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"/>
      <c r="R28" s="7"/>
      <c r="S28" s="7"/>
      <c r="T28" s="7"/>
    </row>
    <row r="29" spans="1:20" ht="15.75">
      <c r="A29" s="8"/>
      <c r="B29" s="10"/>
      <c r="C29" s="62" t="s">
        <v>18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7"/>
      <c r="R29" s="7"/>
      <c r="S29" s="7"/>
      <c r="T29" s="7"/>
    </row>
    <row r="30" spans="1:20" ht="15.75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30.75" customHeight="1">
      <c r="A31" s="5" t="s">
        <v>9</v>
      </c>
      <c r="B31" s="59" t="s">
        <v>19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7"/>
      <c r="R31" s="7"/>
      <c r="S31" s="7"/>
      <c r="T31" s="7"/>
    </row>
    <row r="32" spans="2:20" ht="15.75">
      <c r="B32" s="60" t="s">
        <v>20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7"/>
      <c r="R32" s="7"/>
      <c r="S32" s="7"/>
      <c r="T32" s="7"/>
    </row>
    <row r="33" ht="15"/>
    <row r="34" spans="1:16" ht="19.5" customHeight="1">
      <c r="A34" s="53" t="s">
        <v>0</v>
      </c>
      <c r="B34" s="53" t="s">
        <v>1</v>
      </c>
      <c r="C34" s="53" t="s">
        <v>2</v>
      </c>
      <c r="D34" s="56" t="s">
        <v>54</v>
      </c>
      <c r="E34" s="57"/>
      <c r="F34" s="57"/>
      <c r="G34" s="57"/>
      <c r="H34" s="57"/>
      <c r="I34" s="58"/>
      <c r="J34" s="56" t="s">
        <v>55</v>
      </c>
      <c r="K34" s="57"/>
      <c r="L34" s="57"/>
      <c r="M34" s="57"/>
      <c r="N34" s="57"/>
      <c r="O34" s="58"/>
      <c r="P34" s="53" t="s">
        <v>56</v>
      </c>
    </row>
    <row r="35" spans="1:16" ht="14.25" customHeight="1">
      <c r="A35" s="54"/>
      <c r="B35" s="54"/>
      <c r="C35" s="54"/>
      <c r="D35" s="53" t="s">
        <v>3</v>
      </c>
      <c r="E35" s="56" t="s">
        <v>4</v>
      </c>
      <c r="F35" s="57"/>
      <c r="G35" s="57"/>
      <c r="H35" s="57"/>
      <c r="I35" s="58"/>
      <c r="J35" s="53" t="s">
        <v>3</v>
      </c>
      <c r="K35" s="56" t="s">
        <v>4</v>
      </c>
      <c r="L35" s="57"/>
      <c r="M35" s="57"/>
      <c r="N35" s="57"/>
      <c r="O35" s="58"/>
      <c r="P35" s="54"/>
    </row>
    <row r="36" spans="1:16" ht="106.5" customHeight="1">
      <c r="A36" s="55"/>
      <c r="B36" s="55"/>
      <c r="C36" s="55"/>
      <c r="D36" s="55"/>
      <c r="E36" s="11" t="s">
        <v>21</v>
      </c>
      <c r="F36" s="11" t="s">
        <v>57</v>
      </c>
      <c r="G36" s="11" t="s">
        <v>58</v>
      </c>
      <c r="H36" s="11" t="s">
        <v>22</v>
      </c>
      <c r="I36" s="11" t="s">
        <v>59</v>
      </c>
      <c r="J36" s="55"/>
      <c r="K36" s="11" t="s">
        <v>21</v>
      </c>
      <c r="L36" s="11" t="s">
        <v>57</v>
      </c>
      <c r="M36" s="11" t="s">
        <v>58</v>
      </c>
      <c r="N36" s="11" t="s">
        <v>22</v>
      </c>
      <c r="O36" s="11" t="s">
        <v>74</v>
      </c>
      <c r="P36" s="55"/>
    </row>
    <row r="37" spans="1:16" ht="16.5" customHeight="1">
      <c r="A37" s="65" t="s">
        <v>145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1:16" ht="16.5" customHeight="1">
      <c r="A38" s="12"/>
      <c r="B38" s="66" t="s">
        <v>25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1:16" ht="53.25" customHeight="1">
      <c r="A39" s="13">
        <v>1</v>
      </c>
      <c r="B39" s="14" t="s">
        <v>85</v>
      </c>
      <c r="C39" s="15" t="s">
        <v>90</v>
      </c>
      <c r="D39" s="16">
        <f>SUM(E39:I39)</f>
        <v>452.15</v>
      </c>
      <c r="E39" s="16">
        <v>452.15</v>
      </c>
      <c r="F39" s="16"/>
      <c r="G39" s="16"/>
      <c r="H39" s="16"/>
      <c r="I39" s="16"/>
      <c r="J39" s="16">
        <f>SUM(K39:O39)</f>
        <v>452.1504</v>
      </c>
      <c r="K39" s="16">
        <v>452.1504</v>
      </c>
      <c r="L39" s="16"/>
      <c r="M39" s="16"/>
      <c r="N39" s="16"/>
      <c r="O39" s="16"/>
      <c r="P39" s="28" t="s">
        <v>125</v>
      </c>
    </row>
    <row r="40" spans="1:16" ht="90" customHeight="1">
      <c r="A40" s="13">
        <v>2</v>
      </c>
      <c r="B40" s="14" t="s">
        <v>86</v>
      </c>
      <c r="C40" s="15" t="s">
        <v>91</v>
      </c>
      <c r="D40" s="16">
        <f>SUM(E40:I40)</f>
        <v>593.16</v>
      </c>
      <c r="E40" s="16">
        <v>593.16</v>
      </c>
      <c r="F40" s="16"/>
      <c r="G40" s="16"/>
      <c r="H40" s="16"/>
      <c r="I40" s="16"/>
      <c r="J40" s="16">
        <f>SUM(K40:O40)</f>
        <v>593.1604</v>
      </c>
      <c r="K40" s="16">
        <v>593.1604</v>
      </c>
      <c r="L40" s="16"/>
      <c r="M40" s="16"/>
      <c r="N40" s="16"/>
      <c r="O40" s="16"/>
      <c r="P40" s="28" t="s">
        <v>126</v>
      </c>
    </row>
    <row r="41" spans="1:16" ht="15.75">
      <c r="A41" s="12"/>
      <c r="B41" s="17" t="s">
        <v>8</v>
      </c>
      <c r="C41" s="18"/>
      <c r="D41" s="19">
        <f>SUM(D39:D40)</f>
        <v>1045.31</v>
      </c>
      <c r="E41" s="19">
        <f aca="true" t="shared" si="0" ref="E41:O41">SUM(E39:E40)</f>
        <v>1045.31</v>
      </c>
      <c r="F41" s="19">
        <f t="shared" si="0"/>
        <v>0</v>
      </c>
      <c r="G41" s="19">
        <f t="shared" si="0"/>
        <v>0</v>
      </c>
      <c r="H41" s="19">
        <f t="shared" si="0"/>
        <v>0</v>
      </c>
      <c r="I41" s="19">
        <f t="shared" si="0"/>
        <v>0</v>
      </c>
      <c r="J41" s="19">
        <f t="shared" si="0"/>
        <v>1045.3108</v>
      </c>
      <c r="K41" s="19">
        <f t="shared" si="0"/>
        <v>1045.3108</v>
      </c>
      <c r="L41" s="19">
        <f t="shared" si="0"/>
        <v>0</v>
      </c>
      <c r="M41" s="19">
        <f t="shared" si="0"/>
        <v>0</v>
      </c>
      <c r="N41" s="19">
        <f t="shared" si="0"/>
        <v>0</v>
      </c>
      <c r="O41" s="19">
        <f t="shared" si="0"/>
        <v>0</v>
      </c>
      <c r="P41" s="18"/>
    </row>
    <row r="42" spans="1:16" ht="16.5" customHeight="1">
      <c r="A42" s="12"/>
      <c r="B42" s="66" t="s">
        <v>26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</row>
    <row r="43" spans="1:16" ht="54" customHeight="1">
      <c r="A43" s="13">
        <v>1</v>
      </c>
      <c r="B43" s="14" t="s">
        <v>87</v>
      </c>
      <c r="C43" s="15" t="s">
        <v>89</v>
      </c>
      <c r="D43" s="16">
        <f>SUM(E43:I43)</f>
        <v>500</v>
      </c>
      <c r="E43" s="16">
        <v>500</v>
      </c>
      <c r="F43" s="16"/>
      <c r="G43" s="16"/>
      <c r="H43" s="16"/>
      <c r="I43" s="16"/>
      <c r="J43" s="16">
        <f>SUM(K43:O43)</f>
        <v>495</v>
      </c>
      <c r="K43" s="16">
        <v>495</v>
      </c>
      <c r="L43" s="16"/>
      <c r="M43" s="16"/>
      <c r="N43" s="16"/>
      <c r="O43" s="16"/>
      <c r="P43" s="42" t="s">
        <v>146</v>
      </c>
    </row>
    <row r="44" spans="1:16" ht="145.5" customHeight="1">
      <c r="A44" s="13">
        <v>2</v>
      </c>
      <c r="B44" s="14" t="s">
        <v>69</v>
      </c>
      <c r="C44" s="15" t="s">
        <v>92</v>
      </c>
      <c r="D44" s="16">
        <f>SUM(E44:I44)</f>
        <v>184.86</v>
      </c>
      <c r="E44" s="16">
        <v>184.86</v>
      </c>
      <c r="F44" s="16"/>
      <c r="G44" s="16"/>
      <c r="H44" s="16"/>
      <c r="I44" s="16"/>
      <c r="J44" s="16">
        <f>SUM(K44:O44)</f>
        <v>184.8</v>
      </c>
      <c r="K44" s="16">
        <f>40.504+64.563+20.587+59.146</f>
        <v>184.8</v>
      </c>
      <c r="L44" s="16"/>
      <c r="M44" s="16"/>
      <c r="N44" s="16"/>
      <c r="O44" s="16"/>
      <c r="P44" s="1" t="s">
        <v>147</v>
      </c>
    </row>
    <row r="45" spans="1:16" ht="90">
      <c r="A45" s="13">
        <v>3</v>
      </c>
      <c r="B45" s="14" t="s">
        <v>88</v>
      </c>
      <c r="C45" s="15" t="s">
        <v>94</v>
      </c>
      <c r="D45" s="16">
        <f>SUM(E45:I45)</f>
        <v>134.20000000000002</v>
      </c>
      <c r="E45" s="16">
        <f>132.8</f>
        <v>132.8</v>
      </c>
      <c r="F45" s="16"/>
      <c r="G45" s="16"/>
      <c r="H45" s="16">
        <v>1.4</v>
      </c>
      <c r="I45" s="16"/>
      <c r="J45" s="16">
        <f>SUM(K45:O45)</f>
        <v>134.20000000000002</v>
      </c>
      <c r="K45" s="16">
        <v>132.8</v>
      </c>
      <c r="L45" s="16"/>
      <c r="M45" s="16"/>
      <c r="N45" s="16">
        <v>1.4</v>
      </c>
      <c r="O45" s="16"/>
      <c r="P45" s="1" t="s">
        <v>148</v>
      </c>
    </row>
    <row r="46" spans="1:16" ht="15.75">
      <c r="A46" s="12"/>
      <c r="B46" s="17" t="s">
        <v>8</v>
      </c>
      <c r="C46" s="18"/>
      <c r="D46" s="19">
        <f>SUM(D43:D45)</f>
        <v>819.0600000000001</v>
      </c>
      <c r="E46" s="19">
        <f aca="true" t="shared" si="1" ref="E46:O46">SUM(E43:E45)</f>
        <v>817.6600000000001</v>
      </c>
      <c r="F46" s="19">
        <f t="shared" si="1"/>
        <v>0</v>
      </c>
      <c r="G46" s="19">
        <f t="shared" si="1"/>
        <v>0</v>
      </c>
      <c r="H46" s="19">
        <f t="shared" si="1"/>
        <v>1.4</v>
      </c>
      <c r="I46" s="19">
        <f t="shared" si="1"/>
        <v>0</v>
      </c>
      <c r="J46" s="19">
        <f t="shared" si="1"/>
        <v>814</v>
      </c>
      <c r="K46" s="19">
        <f t="shared" si="1"/>
        <v>812.5999999999999</v>
      </c>
      <c r="L46" s="19">
        <f t="shared" si="1"/>
        <v>0</v>
      </c>
      <c r="M46" s="19">
        <f t="shared" si="1"/>
        <v>0</v>
      </c>
      <c r="N46" s="19">
        <f t="shared" si="1"/>
        <v>1.4</v>
      </c>
      <c r="O46" s="19">
        <f t="shared" si="1"/>
        <v>0</v>
      </c>
      <c r="P46" s="18"/>
    </row>
    <row r="47" spans="1:16" ht="16.5" customHeight="1">
      <c r="A47" s="12"/>
      <c r="B47" s="64" t="s">
        <v>27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</row>
    <row r="48" spans="1:16" ht="147.75" customHeight="1">
      <c r="A48" s="13">
        <v>1</v>
      </c>
      <c r="B48" s="14" t="s">
        <v>93</v>
      </c>
      <c r="C48" s="15" t="s">
        <v>95</v>
      </c>
      <c r="D48" s="16">
        <f>SUM(E48:I48)</f>
        <v>1106</v>
      </c>
      <c r="E48" s="16">
        <v>956</v>
      </c>
      <c r="F48" s="16"/>
      <c r="G48" s="16">
        <v>150</v>
      </c>
      <c r="H48" s="16"/>
      <c r="I48" s="16"/>
      <c r="J48" s="16">
        <f>SUM(K48:O48)</f>
        <v>786.74655</v>
      </c>
      <c r="K48" s="16">
        <f>761.0388+11.05+14.65775-150</f>
        <v>636.74655</v>
      </c>
      <c r="L48" s="16"/>
      <c r="M48" s="16">
        <v>150</v>
      </c>
      <c r="N48" s="16"/>
      <c r="O48" s="16"/>
      <c r="P48" s="1" t="s">
        <v>149</v>
      </c>
    </row>
    <row r="49" spans="1:16" ht="92.25" customHeight="1">
      <c r="A49" s="13">
        <v>2</v>
      </c>
      <c r="B49" s="14" t="s">
        <v>97</v>
      </c>
      <c r="C49" s="15" t="s">
        <v>104</v>
      </c>
      <c r="D49" s="16">
        <f aca="true" t="shared" si="2" ref="D49:D58">SUM(E49:I49)</f>
        <v>250</v>
      </c>
      <c r="E49" s="16">
        <v>250</v>
      </c>
      <c r="F49" s="16"/>
      <c r="G49" s="16"/>
      <c r="H49" s="16"/>
      <c r="I49" s="16"/>
      <c r="J49" s="16">
        <f aca="true" t="shared" si="3" ref="J49:J59">SUM(K49:O49)</f>
        <v>246.657</v>
      </c>
      <c r="K49" s="16">
        <v>246.657</v>
      </c>
      <c r="L49" s="16"/>
      <c r="M49" s="16"/>
      <c r="N49" s="16"/>
      <c r="O49" s="16"/>
      <c r="P49" s="1" t="s">
        <v>150</v>
      </c>
    </row>
    <row r="50" spans="1:16" ht="99" customHeight="1">
      <c r="A50" s="13">
        <v>3</v>
      </c>
      <c r="B50" s="14" t="s">
        <v>70</v>
      </c>
      <c r="C50" s="15" t="s">
        <v>103</v>
      </c>
      <c r="D50" s="16">
        <f t="shared" si="2"/>
        <v>400</v>
      </c>
      <c r="E50" s="16">
        <v>400</v>
      </c>
      <c r="F50" s="16"/>
      <c r="G50" s="16"/>
      <c r="H50" s="16"/>
      <c r="I50" s="16"/>
      <c r="J50" s="16">
        <f t="shared" si="3"/>
        <v>120</v>
      </c>
      <c r="K50" s="16">
        <v>120</v>
      </c>
      <c r="L50" s="16"/>
      <c r="M50" s="16"/>
      <c r="N50" s="16"/>
      <c r="O50" s="16"/>
      <c r="P50" s="1" t="s">
        <v>151</v>
      </c>
    </row>
    <row r="51" spans="1:16" ht="83.25" customHeight="1">
      <c r="A51" s="13">
        <v>4</v>
      </c>
      <c r="B51" s="14" t="s">
        <v>106</v>
      </c>
      <c r="C51" s="15" t="s">
        <v>105</v>
      </c>
      <c r="D51" s="16">
        <f>SUM(E51:I51)</f>
        <v>1207.97</v>
      </c>
      <c r="E51" s="16">
        <v>1207.97</v>
      </c>
      <c r="F51" s="16"/>
      <c r="G51" s="16"/>
      <c r="H51" s="16"/>
      <c r="I51" s="16"/>
      <c r="J51" s="16">
        <f>SUM(K51:O51)</f>
        <v>197.66</v>
      </c>
      <c r="K51" s="16">
        <f>197.66</f>
        <v>197.66</v>
      </c>
      <c r="L51" s="16"/>
      <c r="M51" s="16"/>
      <c r="N51" s="16"/>
      <c r="O51" s="16"/>
      <c r="P51" s="1" t="s">
        <v>152</v>
      </c>
    </row>
    <row r="52" spans="1:16" ht="139.5" customHeight="1">
      <c r="A52" s="13">
        <v>5</v>
      </c>
      <c r="B52" s="14" t="s">
        <v>28</v>
      </c>
      <c r="C52" s="15" t="s">
        <v>96</v>
      </c>
      <c r="D52" s="16">
        <f t="shared" si="2"/>
        <v>4329</v>
      </c>
      <c r="E52" s="16">
        <v>2129</v>
      </c>
      <c r="F52" s="16">
        <v>2200</v>
      </c>
      <c r="G52" s="16"/>
      <c r="H52" s="16"/>
      <c r="I52" s="16"/>
      <c r="J52" s="16">
        <f t="shared" si="3"/>
        <v>4197.96</v>
      </c>
      <c r="K52" s="16">
        <v>2000</v>
      </c>
      <c r="L52" s="16">
        <v>2197.96</v>
      </c>
      <c r="M52" s="16"/>
      <c r="N52" s="16"/>
      <c r="O52" s="16"/>
      <c r="P52" s="1" t="s">
        <v>153</v>
      </c>
    </row>
    <row r="53" spans="1:16" ht="130.5" customHeight="1">
      <c r="A53" s="13">
        <v>6</v>
      </c>
      <c r="B53" s="14" t="s">
        <v>100</v>
      </c>
      <c r="C53" s="15" t="s">
        <v>101</v>
      </c>
      <c r="D53" s="16">
        <f t="shared" si="2"/>
        <v>6200</v>
      </c>
      <c r="E53" s="16">
        <v>3100</v>
      </c>
      <c r="F53" s="16">
        <v>3100</v>
      </c>
      <c r="G53" s="16"/>
      <c r="H53" s="16"/>
      <c r="I53" s="16"/>
      <c r="J53" s="16">
        <f t="shared" si="3"/>
        <v>3100</v>
      </c>
      <c r="K53" s="16">
        <v>0</v>
      </c>
      <c r="L53" s="16">
        <f>3064+6+30</f>
        <v>3100</v>
      </c>
      <c r="M53" s="16"/>
      <c r="N53" s="16"/>
      <c r="O53" s="16"/>
      <c r="P53" s="1" t="s">
        <v>154</v>
      </c>
    </row>
    <row r="54" spans="1:16" ht="70.5" customHeight="1">
      <c r="A54" s="13">
        <v>7</v>
      </c>
      <c r="B54" s="14" t="s">
        <v>102</v>
      </c>
      <c r="C54" s="15" t="s">
        <v>108</v>
      </c>
      <c r="D54" s="16">
        <f t="shared" si="2"/>
        <v>1517.866</v>
      </c>
      <c r="E54" s="16">
        <v>1082</v>
      </c>
      <c r="F54" s="16"/>
      <c r="G54" s="16">
        <f>347.244+69.753+6.901+11.968</f>
        <v>435.86600000000004</v>
      </c>
      <c r="H54" s="16"/>
      <c r="I54" s="16"/>
      <c r="J54" s="16">
        <f t="shared" si="3"/>
        <v>1287.344</v>
      </c>
      <c r="K54" s="16">
        <v>851.478</v>
      </c>
      <c r="L54" s="16"/>
      <c r="M54" s="16">
        <f>347.244+69.753+6.901+11.968</f>
        <v>435.86600000000004</v>
      </c>
      <c r="N54" s="16"/>
      <c r="O54" s="16"/>
      <c r="P54" s="1" t="s">
        <v>155</v>
      </c>
    </row>
    <row r="55" spans="1:16" ht="142.5" customHeight="1">
      <c r="A55" s="13">
        <v>8</v>
      </c>
      <c r="B55" s="14" t="s">
        <v>109</v>
      </c>
      <c r="C55" s="15" t="s">
        <v>107</v>
      </c>
      <c r="D55" s="16">
        <f t="shared" si="2"/>
        <v>195.8</v>
      </c>
      <c r="E55" s="16">
        <v>195.8</v>
      </c>
      <c r="F55" s="16"/>
      <c r="G55" s="16"/>
      <c r="H55" s="16"/>
      <c r="I55" s="16"/>
      <c r="J55" s="16">
        <f t="shared" si="3"/>
        <v>195.8</v>
      </c>
      <c r="K55" s="16">
        <f>195.8</f>
        <v>195.8</v>
      </c>
      <c r="L55" s="16"/>
      <c r="M55" s="16"/>
      <c r="N55" s="16"/>
      <c r="O55" s="16"/>
      <c r="P55" s="1" t="s">
        <v>130</v>
      </c>
    </row>
    <row r="56" spans="1:16" ht="118.5" customHeight="1">
      <c r="A56" s="13">
        <v>9</v>
      </c>
      <c r="B56" s="14" t="s">
        <v>110</v>
      </c>
      <c r="C56" s="15" t="s">
        <v>111</v>
      </c>
      <c r="D56" s="16">
        <f t="shared" si="2"/>
        <v>121.65</v>
      </c>
      <c r="E56" s="16">
        <v>120</v>
      </c>
      <c r="F56" s="16">
        <v>1.65</v>
      </c>
      <c r="G56" s="16"/>
      <c r="H56" s="16"/>
      <c r="I56" s="16"/>
      <c r="J56" s="16">
        <f t="shared" si="3"/>
        <v>120</v>
      </c>
      <c r="K56" s="16">
        <f>118.35</f>
        <v>118.35</v>
      </c>
      <c r="L56" s="16">
        <v>1.65</v>
      </c>
      <c r="M56" s="16"/>
      <c r="N56" s="16"/>
      <c r="O56" s="16"/>
      <c r="P56" s="1" t="s">
        <v>130</v>
      </c>
    </row>
    <row r="57" spans="1:16" ht="64.5" customHeight="1">
      <c r="A57" s="13">
        <v>10</v>
      </c>
      <c r="B57" s="14" t="s">
        <v>112</v>
      </c>
      <c r="C57" s="15" t="s">
        <v>113</v>
      </c>
      <c r="D57" s="16">
        <f t="shared" si="2"/>
        <v>1386</v>
      </c>
      <c r="E57" s="16">
        <v>1386</v>
      </c>
      <c r="F57" s="16"/>
      <c r="G57" s="16"/>
      <c r="H57" s="16"/>
      <c r="I57" s="16"/>
      <c r="J57" s="16">
        <f t="shared" si="3"/>
        <v>1356.45513</v>
      </c>
      <c r="K57" s="16">
        <f>1356.45513</f>
        <v>1356.45513</v>
      </c>
      <c r="L57" s="16"/>
      <c r="M57" s="16"/>
      <c r="N57" s="16"/>
      <c r="O57" s="16"/>
      <c r="P57" s="1" t="s">
        <v>156</v>
      </c>
    </row>
    <row r="58" spans="1:16" ht="54.75" customHeight="1">
      <c r="A58" s="13">
        <v>11</v>
      </c>
      <c r="B58" s="14" t="s">
        <v>114</v>
      </c>
      <c r="C58" s="15" t="s">
        <v>115</v>
      </c>
      <c r="D58" s="16">
        <f t="shared" si="2"/>
        <v>396.14</v>
      </c>
      <c r="E58" s="16">
        <v>396.14</v>
      </c>
      <c r="F58" s="16"/>
      <c r="G58" s="16"/>
      <c r="H58" s="16"/>
      <c r="I58" s="16"/>
      <c r="J58" s="16">
        <f t="shared" si="3"/>
        <v>396.14</v>
      </c>
      <c r="K58" s="16">
        <f>396.14</f>
        <v>396.14</v>
      </c>
      <c r="L58" s="16"/>
      <c r="M58" s="16"/>
      <c r="N58" s="16"/>
      <c r="O58" s="16"/>
      <c r="P58" s="1" t="s">
        <v>131</v>
      </c>
    </row>
    <row r="59" spans="1:16" ht="48.75" customHeight="1">
      <c r="A59" s="13">
        <v>12</v>
      </c>
      <c r="B59" s="14" t="s">
        <v>98</v>
      </c>
      <c r="C59" s="15" t="s">
        <v>99</v>
      </c>
      <c r="D59" s="16">
        <f>SUM(E59:F59)</f>
        <v>1414.75</v>
      </c>
      <c r="E59" s="16">
        <v>1414.75</v>
      </c>
      <c r="F59" s="16"/>
      <c r="G59" s="16"/>
      <c r="H59" s="16"/>
      <c r="I59" s="16"/>
      <c r="J59" s="16">
        <f t="shared" si="3"/>
        <v>1412.56</v>
      </c>
      <c r="K59" s="16">
        <f>1412.56</f>
        <v>1412.56</v>
      </c>
      <c r="L59" s="16"/>
      <c r="M59" s="16"/>
      <c r="N59" s="16"/>
      <c r="O59" s="16"/>
      <c r="P59" s="1" t="s">
        <v>157</v>
      </c>
    </row>
    <row r="60" spans="1:16" ht="15.75" customHeight="1">
      <c r="A60" s="13"/>
      <c r="B60" s="17" t="s">
        <v>8</v>
      </c>
      <c r="C60" s="18"/>
      <c r="D60" s="19">
        <f>SUM(D48:D59)</f>
        <v>18525.176</v>
      </c>
      <c r="E60" s="19">
        <f>SUM(E48:E59)</f>
        <v>12637.66</v>
      </c>
      <c r="F60" s="19">
        <f aca="true" t="shared" si="4" ref="F60:O60">SUM(F48:F59)</f>
        <v>5301.65</v>
      </c>
      <c r="G60" s="19">
        <f t="shared" si="4"/>
        <v>585.866</v>
      </c>
      <c r="H60" s="19">
        <f t="shared" si="4"/>
        <v>0</v>
      </c>
      <c r="I60" s="19">
        <f t="shared" si="4"/>
        <v>0</v>
      </c>
      <c r="J60" s="19">
        <f t="shared" si="4"/>
        <v>13417.322679999997</v>
      </c>
      <c r="K60" s="19">
        <f t="shared" si="4"/>
        <v>7531.846680000001</v>
      </c>
      <c r="L60" s="19">
        <f t="shared" si="4"/>
        <v>5299.61</v>
      </c>
      <c r="M60" s="19">
        <f t="shared" si="4"/>
        <v>585.866</v>
      </c>
      <c r="N60" s="19">
        <f t="shared" si="4"/>
        <v>0</v>
      </c>
      <c r="O60" s="19">
        <f t="shared" si="4"/>
        <v>0</v>
      </c>
      <c r="P60" s="18"/>
    </row>
    <row r="61" spans="1:16" ht="18" customHeight="1">
      <c r="A61" s="13"/>
      <c r="B61" s="64" t="s">
        <v>71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</row>
    <row r="62" spans="1:16" ht="72" customHeight="1">
      <c r="A62" s="13">
        <v>1</v>
      </c>
      <c r="B62" s="14" t="s">
        <v>116</v>
      </c>
      <c r="C62" s="15" t="s">
        <v>117</v>
      </c>
      <c r="D62" s="16">
        <f>SUM(E62:F62)</f>
        <v>30.24</v>
      </c>
      <c r="E62" s="16">
        <v>30.24</v>
      </c>
      <c r="F62" s="25"/>
      <c r="G62" s="25"/>
      <c r="H62" s="25"/>
      <c r="I62" s="25"/>
      <c r="J62" s="16">
        <f>SUM(K62:O62)</f>
        <v>30.24</v>
      </c>
      <c r="K62" s="16">
        <v>30.24</v>
      </c>
      <c r="L62" s="25"/>
      <c r="M62" s="25"/>
      <c r="N62" s="25"/>
      <c r="O62" s="25"/>
      <c r="P62" s="1" t="s">
        <v>132</v>
      </c>
    </row>
    <row r="63" spans="1:16" ht="19.5" customHeight="1">
      <c r="A63" s="13"/>
      <c r="B63" s="17" t="s">
        <v>8</v>
      </c>
      <c r="C63" s="18"/>
      <c r="D63" s="19">
        <f>SUM(D62:D62)</f>
        <v>30.24</v>
      </c>
      <c r="E63" s="19">
        <f>SUM(E62:E62)</f>
        <v>30.24</v>
      </c>
      <c r="F63" s="19">
        <f>SUM(F62:F62)</f>
        <v>0</v>
      </c>
      <c r="G63" s="19"/>
      <c r="H63" s="19"/>
      <c r="I63" s="19"/>
      <c r="J63" s="19">
        <f aca="true" t="shared" si="5" ref="J63:O63">SUM(J62:J62)</f>
        <v>30.24</v>
      </c>
      <c r="K63" s="19">
        <f t="shared" si="5"/>
        <v>30.24</v>
      </c>
      <c r="L63" s="19">
        <f t="shared" si="5"/>
        <v>0</v>
      </c>
      <c r="M63" s="19">
        <f t="shared" si="5"/>
        <v>0</v>
      </c>
      <c r="N63" s="19">
        <f t="shared" si="5"/>
        <v>0</v>
      </c>
      <c r="O63" s="19">
        <f t="shared" si="5"/>
        <v>0</v>
      </c>
      <c r="P63" s="18"/>
    </row>
    <row r="64" spans="1:16" ht="16.5" customHeight="1">
      <c r="A64" s="12"/>
      <c r="B64" s="64" t="s">
        <v>29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</row>
    <row r="65" spans="1:16" ht="120.75" customHeight="1">
      <c r="A65" s="13">
        <v>1</v>
      </c>
      <c r="B65" s="14" t="s">
        <v>10</v>
      </c>
      <c r="C65" s="15" t="s">
        <v>104</v>
      </c>
      <c r="D65" s="16">
        <f aca="true" t="shared" si="6" ref="D65:D72">SUM(E65:F65)</f>
        <v>197</v>
      </c>
      <c r="E65" s="16">
        <v>197</v>
      </c>
      <c r="F65" s="16"/>
      <c r="G65" s="16"/>
      <c r="H65" s="16"/>
      <c r="I65" s="16"/>
      <c r="J65" s="16">
        <f aca="true" t="shared" si="7" ref="J65:J72">SUM(K65:O65)</f>
        <v>197</v>
      </c>
      <c r="K65" s="16">
        <v>197</v>
      </c>
      <c r="L65" s="16"/>
      <c r="M65" s="16"/>
      <c r="N65" s="16"/>
      <c r="O65" s="16"/>
      <c r="P65" s="1" t="s">
        <v>133</v>
      </c>
    </row>
    <row r="66" spans="1:16" ht="90.75" customHeight="1">
      <c r="A66" s="13">
        <v>2</v>
      </c>
      <c r="B66" s="14" t="s">
        <v>11</v>
      </c>
      <c r="C66" s="15" t="s">
        <v>118</v>
      </c>
      <c r="D66" s="16">
        <f t="shared" si="6"/>
        <v>49.9</v>
      </c>
      <c r="E66" s="16">
        <v>49.9</v>
      </c>
      <c r="F66" s="16"/>
      <c r="G66" s="16"/>
      <c r="H66" s="16"/>
      <c r="I66" s="16"/>
      <c r="J66" s="16">
        <f t="shared" si="7"/>
        <v>49.786</v>
      </c>
      <c r="K66" s="16">
        <v>49.786</v>
      </c>
      <c r="L66" s="16"/>
      <c r="M66" s="16"/>
      <c r="N66" s="16"/>
      <c r="O66" s="16"/>
      <c r="P66" s="1" t="s">
        <v>141</v>
      </c>
    </row>
    <row r="67" spans="1:16" ht="55.5" customHeight="1">
      <c r="A67" s="13">
        <v>3</v>
      </c>
      <c r="B67" s="14" t="s">
        <v>12</v>
      </c>
      <c r="C67" s="15" t="s">
        <v>127</v>
      </c>
      <c r="D67" s="16">
        <f t="shared" si="6"/>
        <v>120</v>
      </c>
      <c r="E67" s="16">
        <v>120</v>
      </c>
      <c r="F67" s="16"/>
      <c r="G67" s="16"/>
      <c r="H67" s="16"/>
      <c r="I67" s="16"/>
      <c r="J67" s="16">
        <f t="shared" si="7"/>
        <v>54.516</v>
      </c>
      <c r="K67" s="16">
        <v>54.516</v>
      </c>
      <c r="L67" s="16"/>
      <c r="M67" s="16"/>
      <c r="N67" s="16"/>
      <c r="O67" s="16"/>
      <c r="P67" s="1" t="s">
        <v>142</v>
      </c>
    </row>
    <row r="68" spans="1:16" ht="105.75" customHeight="1">
      <c r="A68" s="13">
        <v>4</v>
      </c>
      <c r="B68" s="14" t="s">
        <v>13</v>
      </c>
      <c r="C68" s="15" t="s">
        <v>119</v>
      </c>
      <c r="D68" s="16">
        <f t="shared" si="6"/>
        <v>364</v>
      </c>
      <c r="E68" s="16">
        <v>364</v>
      </c>
      <c r="F68" s="19"/>
      <c r="G68" s="19"/>
      <c r="H68" s="19"/>
      <c r="I68" s="19"/>
      <c r="J68" s="16">
        <f t="shared" si="7"/>
        <v>364</v>
      </c>
      <c r="K68" s="16">
        <v>364</v>
      </c>
      <c r="L68" s="19"/>
      <c r="M68" s="19"/>
      <c r="N68" s="19"/>
      <c r="O68" s="19"/>
      <c r="P68" s="1" t="s">
        <v>134</v>
      </c>
    </row>
    <row r="69" spans="1:16" ht="90.75" customHeight="1">
      <c r="A69" s="13">
        <v>5</v>
      </c>
      <c r="B69" s="14" t="s">
        <v>120</v>
      </c>
      <c r="C69" s="15" t="s">
        <v>128</v>
      </c>
      <c r="D69" s="16">
        <f t="shared" si="6"/>
        <v>53</v>
      </c>
      <c r="E69" s="16">
        <v>53</v>
      </c>
      <c r="F69" s="16"/>
      <c r="G69" s="16"/>
      <c r="H69" s="16"/>
      <c r="I69" s="16"/>
      <c r="J69" s="16">
        <f t="shared" si="7"/>
        <v>3.22</v>
      </c>
      <c r="K69" s="16">
        <v>3.22</v>
      </c>
      <c r="L69" s="16"/>
      <c r="M69" s="16"/>
      <c r="N69" s="16"/>
      <c r="O69" s="16"/>
      <c r="P69" s="1" t="s">
        <v>158</v>
      </c>
    </row>
    <row r="70" spans="1:16" ht="102" customHeight="1">
      <c r="A70" s="13">
        <v>6</v>
      </c>
      <c r="B70" s="14" t="s">
        <v>121</v>
      </c>
      <c r="C70" s="15" t="s">
        <v>123</v>
      </c>
      <c r="D70" s="16">
        <f t="shared" si="6"/>
        <v>53</v>
      </c>
      <c r="E70" s="16">
        <v>53</v>
      </c>
      <c r="F70" s="16"/>
      <c r="G70" s="16"/>
      <c r="H70" s="16"/>
      <c r="I70" s="16"/>
      <c r="J70" s="16">
        <f t="shared" si="7"/>
        <v>49.162</v>
      </c>
      <c r="K70" s="16">
        <v>49.162</v>
      </c>
      <c r="L70" s="16"/>
      <c r="M70" s="16"/>
      <c r="N70" s="16"/>
      <c r="O70" s="16"/>
      <c r="P70" s="1" t="s">
        <v>159</v>
      </c>
    </row>
    <row r="71" spans="1:16" ht="77.25" customHeight="1">
      <c r="A71" s="13">
        <v>7</v>
      </c>
      <c r="B71" s="14" t="s">
        <v>122</v>
      </c>
      <c r="C71" s="15" t="s">
        <v>123</v>
      </c>
      <c r="D71" s="16">
        <f t="shared" si="6"/>
        <v>53</v>
      </c>
      <c r="E71" s="16">
        <v>53</v>
      </c>
      <c r="F71" s="19"/>
      <c r="G71" s="19"/>
      <c r="H71" s="19"/>
      <c r="I71" s="19"/>
      <c r="J71" s="16">
        <f t="shared" si="7"/>
        <v>49.07</v>
      </c>
      <c r="K71" s="16">
        <v>49.07</v>
      </c>
      <c r="L71" s="19"/>
      <c r="M71" s="19"/>
      <c r="N71" s="19"/>
      <c r="O71" s="19"/>
      <c r="P71" s="1" t="s">
        <v>159</v>
      </c>
    </row>
    <row r="72" spans="1:16" ht="91.5" customHeight="1">
      <c r="A72" s="13">
        <v>8</v>
      </c>
      <c r="B72" s="14" t="s">
        <v>124</v>
      </c>
      <c r="C72" s="15" t="s">
        <v>123</v>
      </c>
      <c r="D72" s="16">
        <f t="shared" si="6"/>
        <v>150</v>
      </c>
      <c r="E72" s="16">
        <v>150</v>
      </c>
      <c r="F72" s="19"/>
      <c r="G72" s="19"/>
      <c r="H72" s="19"/>
      <c r="I72" s="19"/>
      <c r="J72" s="16">
        <f t="shared" si="7"/>
        <v>149.9</v>
      </c>
      <c r="K72" s="16">
        <v>149.9</v>
      </c>
      <c r="L72" s="19"/>
      <c r="M72" s="19"/>
      <c r="N72" s="19"/>
      <c r="O72" s="19"/>
      <c r="P72" s="1" t="s">
        <v>160</v>
      </c>
    </row>
    <row r="73" spans="1:16" ht="15.75">
      <c r="A73" s="12"/>
      <c r="B73" s="17" t="s">
        <v>8</v>
      </c>
      <c r="C73" s="18"/>
      <c r="D73" s="19">
        <f>SUM(D65:D72)</f>
        <v>1039.9</v>
      </c>
      <c r="E73" s="19">
        <f aca="true" t="shared" si="8" ref="E73:O73">SUM(E65:E72)</f>
        <v>1039.9</v>
      </c>
      <c r="F73" s="19">
        <f t="shared" si="8"/>
        <v>0</v>
      </c>
      <c r="G73" s="19">
        <f t="shared" si="8"/>
        <v>0</v>
      </c>
      <c r="H73" s="19">
        <f t="shared" si="8"/>
        <v>0</v>
      </c>
      <c r="I73" s="19">
        <f t="shared" si="8"/>
        <v>0</v>
      </c>
      <c r="J73" s="19">
        <f t="shared" si="8"/>
        <v>916.6540000000001</v>
      </c>
      <c r="K73" s="19">
        <f t="shared" si="8"/>
        <v>916.6540000000001</v>
      </c>
      <c r="L73" s="19">
        <f t="shared" si="8"/>
        <v>0</v>
      </c>
      <c r="M73" s="19">
        <f t="shared" si="8"/>
        <v>0</v>
      </c>
      <c r="N73" s="19">
        <f t="shared" si="8"/>
        <v>0</v>
      </c>
      <c r="O73" s="19">
        <f t="shared" si="8"/>
        <v>0</v>
      </c>
      <c r="P73" s="18"/>
    </row>
    <row r="74" spans="1:16" ht="15.75">
      <c r="A74" s="20"/>
      <c r="B74" s="17" t="s">
        <v>129</v>
      </c>
      <c r="C74" s="18"/>
      <c r="D74" s="19">
        <f>D73+D63+D60+D46+D41</f>
        <v>21459.686</v>
      </c>
      <c r="E74" s="19">
        <f>E73+E63+E60+E46+E41</f>
        <v>15570.769999999999</v>
      </c>
      <c r="F74" s="19">
        <f aca="true" t="shared" si="9" ref="F74:O74">F73+F63+F60+F46+F41</f>
        <v>5301.65</v>
      </c>
      <c r="G74" s="19">
        <f t="shared" si="9"/>
        <v>585.866</v>
      </c>
      <c r="H74" s="19">
        <f t="shared" si="9"/>
        <v>1.4</v>
      </c>
      <c r="I74" s="19">
        <f t="shared" si="9"/>
        <v>0</v>
      </c>
      <c r="J74" s="19">
        <f t="shared" si="9"/>
        <v>16223.527479999997</v>
      </c>
      <c r="K74" s="19">
        <f t="shared" si="9"/>
        <v>10336.65148</v>
      </c>
      <c r="L74" s="19">
        <f t="shared" si="9"/>
        <v>5299.61</v>
      </c>
      <c r="M74" s="19">
        <f t="shared" si="9"/>
        <v>585.866</v>
      </c>
      <c r="N74" s="19">
        <f t="shared" si="9"/>
        <v>1.4</v>
      </c>
      <c r="O74" s="19">
        <f t="shared" si="9"/>
        <v>0</v>
      </c>
      <c r="P74" s="18"/>
    </row>
    <row r="75" spans="1:16" ht="23.25" customHeight="1">
      <c r="A75" s="44" t="s">
        <v>75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</row>
    <row r="77" spans="1:9" ht="15.75">
      <c r="A77" s="45" t="s">
        <v>31</v>
      </c>
      <c r="B77" s="45"/>
      <c r="C77" s="45"/>
      <c r="D77" s="45"/>
      <c r="E77" s="45"/>
      <c r="F77" s="45"/>
      <c r="G77" s="45"/>
      <c r="H77" s="45"/>
      <c r="I77" s="45"/>
    </row>
    <row r="78" ht="16.5" thickBot="1">
      <c r="K78" s="29" t="s">
        <v>32</v>
      </c>
    </row>
    <row r="79" spans="2:11" ht="16.5" customHeight="1" thickBot="1">
      <c r="B79" s="46" t="s">
        <v>47</v>
      </c>
      <c r="C79" s="50"/>
      <c r="D79" s="50"/>
      <c r="E79" s="47"/>
      <c r="F79" s="46" t="s">
        <v>33</v>
      </c>
      <c r="G79" s="50"/>
      <c r="H79" s="47"/>
      <c r="I79" s="46" t="s">
        <v>48</v>
      </c>
      <c r="J79" s="50"/>
      <c r="K79" s="47"/>
    </row>
    <row r="80" spans="2:11" ht="48" thickBot="1">
      <c r="B80" s="26" t="s">
        <v>34</v>
      </c>
      <c r="C80" s="26" t="s">
        <v>35</v>
      </c>
      <c r="D80" s="46" t="s">
        <v>36</v>
      </c>
      <c r="E80" s="47"/>
      <c r="F80" s="30" t="s">
        <v>34</v>
      </c>
      <c r="G80" s="30" t="s">
        <v>35</v>
      </c>
      <c r="H80" s="30" t="s">
        <v>36</v>
      </c>
      <c r="I80" s="30" t="s">
        <v>34</v>
      </c>
      <c r="J80" s="30" t="s">
        <v>35</v>
      </c>
      <c r="K80" s="30" t="s">
        <v>36</v>
      </c>
    </row>
    <row r="81" spans="2:11" ht="16.5" thickBot="1">
      <c r="B81" s="27">
        <f>SUM(C81:E81)</f>
        <v>15570.769999999999</v>
      </c>
      <c r="C81" s="31"/>
      <c r="D81" s="48">
        <f>E73+E63+E60+E46+E41</f>
        <v>15570.769999999999</v>
      </c>
      <c r="E81" s="49"/>
      <c r="F81" s="31">
        <f>SUM(G81:H81)</f>
        <v>10336.65148</v>
      </c>
      <c r="G81" s="31"/>
      <c r="H81" s="31">
        <f>K73+K63+K60+K46+K41</f>
        <v>10336.65148</v>
      </c>
      <c r="I81" s="31">
        <f>B81-F81</f>
        <v>5234.118519999998</v>
      </c>
      <c r="J81" s="31"/>
      <c r="K81" s="31">
        <f>D81-H81</f>
        <v>5234.118519999998</v>
      </c>
    </row>
  </sheetData>
  <sheetProtection/>
  <mergeCells count="53">
    <mergeCell ref="M1:N1"/>
    <mergeCell ref="E35:I35"/>
    <mergeCell ref="B28:P28"/>
    <mergeCell ref="B61:P61"/>
    <mergeCell ref="C7:P7"/>
    <mergeCell ref="C5:P5"/>
    <mergeCell ref="C24:P24"/>
    <mergeCell ref="C25:P25"/>
    <mergeCell ref="C27:P27"/>
    <mergeCell ref="C15:P15"/>
    <mergeCell ref="C14:P14"/>
    <mergeCell ref="C19:P19"/>
    <mergeCell ref="C20:P20"/>
    <mergeCell ref="C21:P21"/>
    <mergeCell ref="C22:P22"/>
    <mergeCell ref="C23:P23"/>
    <mergeCell ref="C18:P18"/>
    <mergeCell ref="B64:P64"/>
    <mergeCell ref="B47:P47"/>
    <mergeCell ref="A37:P37"/>
    <mergeCell ref="B38:P38"/>
    <mergeCell ref="B42:P42"/>
    <mergeCell ref="A34:A36"/>
    <mergeCell ref="B34:B36"/>
    <mergeCell ref="J34:O34"/>
    <mergeCell ref="K35:O35"/>
    <mergeCell ref="C9:P9"/>
    <mergeCell ref="B31:P31"/>
    <mergeCell ref="B32:P32"/>
    <mergeCell ref="C16:P16"/>
    <mergeCell ref="C29:P29"/>
    <mergeCell ref="A2:P2"/>
    <mergeCell ref="C4:P4"/>
    <mergeCell ref="C6:P6"/>
    <mergeCell ref="C8:P8"/>
    <mergeCell ref="C11:P11"/>
    <mergeCell ref="C13:P13"/>
    <mergeCell ref="C17:P17"/>
    <mergeCell ref="C10:P10"/>
    <mergeCell ref="C12:P12"/>
    <mergeCell ref="P34:P36"/>
    <mergeCell ref="J35:J36"/>
    <mergeCell ref="C34:C36"/>
    <mergeCell ref="D34:I34"/>
    <mergeCell ref="D35:D36"/>
    <mergeCell ref="C26:P26"/>
    <mergeCell ref="A75:P75"/>
    <mergeCell ref="A77:I77"/>
    <mergeCell ref="D80:E80"/>
    <mergeCell ref="D81:E81"/>
    <mergeCell ref="B79:E79"/>
    <mergeCell ref="F79:H79"/>
    <mergeCell ref="I79:K79"/>
  </mergeCells>
  <printOptions/>
  <pageMargins left="0.31496062992125984" right="0.31496062992125984" top="0.5511811023622047" bottom="0.35433070866141736" header="0.31496062992125984" footer="0.31496062992125984"/>
  <pageSetup fitToHeight="12" fitToWidth="1" horizontalDpi="600" verticalDpi="6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SheetLayoutView="100" zoomScalePageLayoutView="0" workbookViewId="0" topLeftCell="A1">
      <selection activeCell="K11" sqref="K11"/>
    </sheetView>
  </sheetViews>
  <sheetFormatPr defaultColWidth="9.140625" defaultRowHeight="15"/>
  <cols>
    <col min="1" max="1" width="6.140625" style="3" customWidth="1"/>
    <col min="2" max="2" width="38.28125" style="3" customWidth="1"/>
    <col min="3" max="3" width="23.00390625" style="3" customWidth="1"/>
    <col min="4" max="4" width="31.8515625" style="3" customWidth="1"/>
    <col min="5" max="5" width="9.140625" style="3" customWidth="1"/>
    <col min="6" max="6" width="10.7109375" style="3" bestFit="1" customWidth="1"/>
    <col min="7" max="7" width="11.57421875" style="3" bestFit="1" customWidth="1"/>
    <col min="8" max="8" width="9.28125" style="3" bestFit="1" customWidth="1"/>
    <col min="9" max="9" width="10.57421875" style="3" bestFit="1" customWidth="1"/>
    <col min="10" max="10" width="11.8515625" style="3" bestFit="1" customWidth="1"/>
    <col min="11" max="11" width="9.28125" style="3" bestFit="1" customWidth="1"/>
    <col min="12" max="12" width="13.140625" style="3" customWidth="1"/>
    <col min="13" max="13" width="16.57421875" style="3" customWidth="1"/>
    <col min="14" max="14" width="9.28125" style="3" bestFit="1" customWidth="1"/>
    <col min="15" max="15" width="10.7109375" style="3" bestFit="1" customWidth="1"/>
    <col min="16" max="16384" width="9.140625" style="3" customWidth="1"/>
  </cols>
  <sheetData>
    <row r="1" spans="14:15" ht="15.75">
      <c r="N1" s="82" t="s">
        <v>52</v>
      </c>
      <c r="O1" s="82"/>
    </row>
    <row r="2" spans="1:15" ht="30" customHeight="1">
      <c r="A2" s="83" t="s">
        <v>144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ht="15.75">
      <c r="O3" s="36" t="s">
        <v>37</v>
      </c>
    </row>
    <row r="4" spans="1:15" ht="21" customHeight="1">
      <c r="A4" s="75" t="s">
        <v>0</v>
      </c>
      <c r="B4" s="75" t="s">
        <v>49</v>
      </c>
      <c r="C4" s="76" t="s">
        <v>38</v>
      </c>
      <c r="D4" s="76" t="s">
        <v>140</v>
      </c>
      <c r="E4" s="76" t="s">
        <v>39</v>
      </c>
      <c r="F4" s="77" t="s">
        <v>143</v>
      </c>
      <c r="G4" s="77"/>
      <c r="H4" s="77"/>
      <c r="I4" s="77"/>
      <c r="J4" s="77"/>
      <c r="K4" s="77"/>
      <c r="L4" s="77"/>
      <c r="M4" s="77"/>
      <c r="N4" s="77"/>
      <c r="O4" s="76" t="s">
        <v>137</v>
      </c>
    </row>
    <row r="5" spans="1:15" ht="16.5" customHeight="1">
      <c r="A5" s="75"/>
      <c r="B5" s="75"/>
      <c r="C5" s="76"/>
      <c r="D5" s="76"/>
      <c r="E5" s="76"/>
      <c r="F5" s="76" t="s">
        <v>136</v>
      </c>
      <c r="G5" s="76" t="s">
        <v>33</v>
      </c>
      <c r="H5" s="76" t="s">
        <v>40</v>
      </c>
      <c r="I5" s="77" t="s">
        <v>41</v>
      </c>
      <c r="J5" s="77"/>
      <c r="K5" s="77"/>
      <c r="L5" s="77"/>
      <c r="M5" s="77"/>
      <c r="N5" s="77"/>
      <c r="O5" s="76"/>
    </row>
    <row r="6" spans="1:15" ht="138" customHeight="1">
      <c r="A6" s="75"/>
      <c r="B6" s="75"/>
      <c r="C6" s="76"/>
      <c r="D6" s="76"/>
      <c r="E6" s="76"/>
      <c r="F6" s="76"/>
      <c r="G6" s="76"/>
      <c r="H6" s="76"/>
      <c r="I6" s="37" t="s">
        <v>76</v>
      </c>
      <c r="J6" s="37" t="s">
        <v>42</v>
      </c>
      <c r="K6" s="37" t="s">
        <v>40</v>
      </c>
      <c r="L6" s="37" t="s">
        <v>50</v>
      </c>
      <c r="M6" s="37" t="s">
        <v>51</v>
      </c>
      <c r="N6" s="37" t="s">
        <v>43</v>
      </c>
      <c r="O6" s="76"/>
    </row>
    <row r="7" spans="1:15" ht="15.7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</row>
    <row r="8" spans="1:15" ht="35.25" customHeight="1">
      <c r="A8" s="73" t="s">
        <v>5</v>
      </c>
      <c r="B8" s="73" t="s">
        <v>44</v>
      </c>
      <c r="C8" s="73" t="s">
        <v>135</v>
      </c>
      <c r="D8" s="24" t="s">
        <v>77</v>
      </c>
      <c r="E8" s="71" t="s">
        <v>45</v>
      </c>
      <c r="F8" s="2">
        <f>2997.31</f>
        <v>2997.31</v>
      </c>
      <c r="G8" s="2">
        <f>I8+J8+L8+M8+N8</f>
        <v>2915.44</v>
      </c>
      <c r="H8" s="39">
        <f>G8*100/F8</f>
        <v>97.26855080055117</v>
      </c>
      <c r="I8" s="2"/>
      <c r="J8" s="2">
        <v>2915.44</v>
      </c>
      <c r="K8" s="39">
        <f>J8*100/G8</f>
        <v>100</v>
      </c>
      <c r="L8" s="2"/>
      <c r="M8" s="2"/>
      <c r="N8" s="2"/>
      <c r="O8" s="79">
        <v>11513.5</v>
      </c>
    </row>
    <row r="9" spans="1:15" ht="34.5" customHeight="1">
      <c r="A9" s="74"/>
      <c r="B9" s="74"/>
      <c r="C9" s="74"/>
      <c r="D9" s="24" t="s">
        <v>78</v>
      </c>
      <c r="E9" s="72"/>
      <c r="F9" s="2">
        <f>4292.97+2200+150</f>
        <v>6642.97</v>
      </c>
      <c r="G9" s="2">
        <f aca="true" t="shared" si="0" ref="G9:G18">I9+J9+L9+M9+N9</f>
        <v>5182.37</v>
      </c>
      <c r="H9" s="39">
        <f>G9*100/F9</f>
        <v>78.01284666346528</v>
      </c>
      <c r="I9" s="2"/>
      <c r="J9" s="2">
        <v>2834.41</v>
      </c>
      <c r="K9" s="39">
        <f aca="true" t="shared" si="1" ref="K9:K18">J9*100/G9</f>
        <v>54.69331599248992</v>
      </c>
      <c r="L9" s="2">
        <v>2197.96</v>
      </c>
      <c r="M9" s="2">
        <f>150</f>
        <v>150</v>
      </c>
      <c r="N9" s="2"/>
      <c r="O9" s="80"/>
    </row>
    <row r="10" spans="1:15" ht="33.75" customHeight="1">
      <c r="A10" s="74"/>
      <c r="B10" s="74"/>
      <c r="C10" s="74"/>
      <c r="D10" s="24" t="s">
        <v>79</v>
      </c>
      <c r="E10" s="72"/>
      <c r="F10" s="2">
        <f>132.8+1.4</f>
        <v>134.20000000000002</v>
      </c>
      <c r="G10" s="2">
        <f t="shared" si="0"/>
        <v>134.20000000000002</v>
      </c>
      <c r="H10" s="39">
        <f aca="true" t="shared" si="2" ref="H10:H18">G10*100/F10</f>
        <v>100</v>
      </c>
      <c r="I10" s="2"/>
      <c r="J10" s="2">
        <v>132.8</v>
      </c>
      <c r="K10" s="39">
        <f t="shared" si="1"/>
        <v>98.95678092399405</v>
      </c>
      <c r="L10" s="2"/>
      <c r="M10" s="2"/>
      <c r="N10" s="2">
        <v>1.4</v>
      </c>
      <c r="O10" s="80"/>
    </row>
    <row r="11" spans="1:15" ht="51" customHeight="1">
      <c r="A11" s="74"/>
      <c r="B11" s="74"/>
      <c r="C11" s="74"/>
      <c r="D11" s="24" t="s">
        <v>80</v>
      </c>
      <c r="E11" s="72"/>
      <c r="F11" s="2">
        <f>53</f>
        <v>53</v>
      </c>
      <c r="G11" s="2">
        <f t="shared" si="0"/>
        <v>3.22</v>
      </c>
      <c r="H11" s="39">
        <f t="shared" si="2"/>
        <v>6.0754716981132075</v>
      </c>
      <c r="I11" s="2"/>
      <c r="J11" s="2">
        <f>3.22</f>
        <v>3.22</v>
      </c>
      <c r="K11" s="39">
        <f t="shared" si="1"/>
        <v>100</v>
      </c>
      <c r="L11" s="2"/>
      <c r="M11" s="2"/>
      <c r="N11" s="2"/>
      <c r="O11" s="80"/>
    </row>
    <row r="12" spans="1:15" ht="18.75" customHeight="1">
      <c r="A12" s="74"/>
      <c r="B12" s="74"/>
      <c r="C12" s="74"/>
      <c r="D12" s="24" t="s">
        <v>65</v>
      </c>
      <c r="E12" s="72"/>
      <c r="F12" s="2">
        <f>1414.75</f>
        <v>1414.75</v>
      </c>
      <c r="G12" s="2">
        <f t="shared" si="0"/>
        <v>1412.56</v>
      </c>
      <c r="H12" s="39">
        <f t="shared" si="2"/>
        <v>99.8452023325676</v>
      </c>
      <c r="I12" s="2"/>
      <c r="J12" s="2">
        <v>1412.56</v>
      </c>
      <c r="K12" s="39">
        <f t="shared" si="1"/>
        <v>100</v>
      </c>
      <c r="L12" s="2"/>
      <c r="M12" s="2"/>
      <c r="N12" s="2"/>
      <c r="O12" s="80"/>
    </row>
    <row r="13" spans="1:15" ht="19.5" customHeight="1">
      <c r="A13" s="74"/>
      <c r="B13" s="74"/>
      <c r="C13" s="74"/>
      <c r="D13" s="24" t="s">
        <v>83</v>
      </c>
      <c r="E13" s="72"/>
      <c r="F13" s="2">
        <f>1082+435.866</f>
        <v>1517.866</v>
      </c>
      <c r="G13" s="2">
        <f>I13+J13+L13+M13+N13</f>
        <v>1287.344</v>
      </c>
      <c r="H13" s="39">
        <f t="shared" si="2"/>
        <v>84.8127568573247</v>
      </c>
      <c r="I13" s="2"/>
      <c r="J13" s="2">
        <v>851.478</v>
      </c>
      <c r="K13" s="39">
        <f t="shared" si="1"/>
        <v>66.14222771846529</v>
      </c>
      <c r="L13" s="2"/>
      <c r="M13" s="2">
        <f>347.244+69.753+6.901+11.968</f>
        <v>435.86600000000004</v>
      </c>
      <c r="N13" s="2"/>
      <c r="O13" s="80"/>
    </row>
    <row r="14" spans="1:15" ht="20.25" customHeight="1">
      <c r="A14" s="74"/>
      <c r="B14" s="74"/>
      <c r="C14" s="74"/>
      <c r="D14" s="24" t="s">
        <v>24</v>
      </c>
      <c r="E14" s="72"/>
      <c r="F14" s="2">
        <f>195.8+120+1.65</f>
        <v>317.45</v>
      </c>
      <c r="G14" s="2">
        <f>I14+J14+L14+M14+N14</f>
        <v>315.79999999999995</v>
      </c>
      <c r="H14" s="39">
        <f t="shared" si="2"/>
        <v>99.48023310757598</v>
      </c>
      <c r="I14" s="2"/>
      <c r="J14" s="2">
        <f>195.8+118.35</f>
        <v>314.15</v>
      </c>
      <c r="K14" s="39">
        <f t="shared" si="1"/>
        <v>99.47751741608613</v>
      </c>
      <c r="L14" s="2">
        <v>1.65</v>
      </c>
      <c r="M14" s="2"/>
      <c r="N14" s="2"/>
      <c r="O14" s="80"/>
    </row>
    <row r="15" spans="1:15" ht="18.75" customHeight="1">
      <c r="A15" s="74"/>
      <c r="B15" s="74"/>
      <c r="C15" s="74"/>
      <c r="D15" s="24" t="s">
        <v>23</v>
      </c>
      <c r="E15" s="72"/>
      <c r="F15" s="2">
        <f>3100+3100</f>
        <v>6200</v>
      </c>
      <c r="G15" s="2">
        <f>I15+J15+L15+M15+N15</f>
        <v>3100</v>
      </c>
      <c r="H15" s="39">
        <f t="shared" si="2"/>
        <v>50</v>
      </c>
      <c r="I15" s="2"/>
      <c r="J15" s="2">
        <v>0</v>
      </c>
      <c r="K15" s="39"/>
      <c r="L15" s="2">
        <f>3100</f>
        <v>3100</v>
      </c>
      <c r="M15" s="2"/>
      <c r="N15" s="2"/>
      <c r="O15" s="80"/>
    </row>
    <row r="16" spans="1:15" ht="18.75" customHeight="1">
      <c r="A16" s="74"/>
      <c r="B16" s="74"/>
      <c r="C16" s="74"/>
      <c r="D16" s="24" t="s">
        <v>84</v>
      </c>
      <c r="E16" s="72"/>
      <c r="F16" s="2">
        <f>396.139</f>
        <v>396.139</v>
      </c>
      <c r="G16" s="2">
        <f>I16+J16+L16+M16+N16</f>
        <v>396.139</v>
      </c>
      <c r="H16" s="39">
        <f t="shared" si="2"/>
        <v>100</v>
      </c>
      <c r="I16" s="2"/>
      <c r="J16" s="2">
        <v>396.139</v>
      </c>
      <c r="K16" s="39">
        <f t="shared" si="1"/>
        <v>100</v>
      </c>
      <c r="L16" s="2"/>
      <c r="M16" s="2"/>
      <c r="N16" s="2"/>
      <c r="O16" s="80"/>
    </row>
    <row r="17" spans="1:15" ht="18" customHeight="1">
      <c r="A17" s="74"/>
      <c r="B17" s="74"/>
      <c r="C17" s="74"/>
      <c r="D17" s="24" t="s">
        <v>61</v>
      </c>
      <c r="E17" s="72"/>
      <c r="F17" s="2">
        <f>400</f>
        <v>400</v>
      </c>
      <c r="G17" s="2">
        <f>I17+J17+L17+M17+N17</f>
        <v>120</v>
      </c>
      <c r="H17" s="39">
        <f>G17*100/F17</f>
        <v>30</v>
      </c>
      <c r="I17" s="2"/>
      <c r="J17" s="2">
        <v>120</v>
      </c>
      <c r="K17" s="39">
        <f>J17*100/G17</f>
        <v>100</v>
      </c>
      <c r="L17" s="2"/>
      <c r="M17" s="2"/>
      <c r="N17" s="2"/>
      <c r="O17" s="80"/>
    </row>
    <row r="18" spans="1:15" ht="21" customHeight="1">
      <c r="A18" s="74"/>
      <c r="B18" s="78"/>
      <c r="C18" s="78"/>
      <c r="D18" s="24" t="s">
        <v>81</v>
      </c>
      <c r="E18" s="72"/>
      <c r="F18" s="2">
        <f>1386</f>
        <v>1386</v>
      </c>
      <c r="G18" s="2">
        <f t="shared" si="0"/>
        <v>1356.45513</v>
      </c>
      <c r="H18" s="39">
        <f t="shared" si="2"/>
        <v>97.8683354978355</v>
      </c>
      <c r="I18" s="2"/>
      <c r="J18" s="2">
        <f>1356.45513</f>
        <v>1356.45513</v>
      </c>
      <c r="K18" s="39">
        <f t="shared" si="1"/>
        <v>100</v>
      </c>
      <c r="L18" s="2"/>
      <c r="M18" s="2"/>
      <c r="N18" s="2"/>
      <c r="O18" s="81"/>
    </row>
    <row r="19" spans="1:16" ht="15.75">
      <c r="A19" s="38"/>
      <c r="B19" s="38" t="s">
        <v>46</v>
      </c>
      <c r="C19" s="38"/>
      <c r="D19" s="38"/>
      <c r="E19" s="38"/>
      <c r="F19" s="40">
        <f>SUM(F8:F18)</f>
        <v>21459.685</v>
      </c>
      <c r="G19" s="40">
        <f>SUM(G8:G18)</f>
        <v>16223.528129999997</v>
      </c>
      <c r="H19" s="40"/>
      <c r="I19" s="40">
        <f>SUM(I8:I18)</f>
        <v>0</v>
      </c>
      <c r="J19" s="40">
        <f>SUM(J8:J18)</f>
        <v>10336.65213</v>
      </c>
      <c r="K19" s="40"/>
      <c r="L19" s="40">
        <f>SUM(L8:L18)</f>
        <v>5299.610000000001</v>
      </c>
      <c r="M19" s="40">
        <f>SUM(M8:M18)</f>
        <v>585.866</v>
      </c>
      <c r="N19" s="40">
        <f>SUM(N8:N18)</f>
        <v>1.4</v>
      </c>
      <c r="O19" s="40">
        <f>SUM(O8:O18)</f>
        <v>11513.5</v>
      </c>
      <c r="P19" s="43"/>
    </row>
    <row r="20" spans="1:16" ht="21" customHeight="1">
      <c r="A20" s="44" t="s">
        <v>75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70"/>
    </row>
    <row r="21" spans="1:16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7" ht="15">
      <c r="A22" s="41"/>
      <c r="G22" s="32"/>
    </row>
    <row r="23" ht="15">
      <c r="J23" s="33"/>
    </row>
    <row r="24" spans="4:9" ht="15">
      <c r="D24" s="3" t="s">
        <v>63</v>
      </c>
      <c r="F24" s="33">
        <f>SUM(J8:J18)</f>
        <v>10336.65213</v>
      </c>
      <c r="G24" s="33"/>
      <c r="I24" s="34"/>
    </row>
    <row r="25" spans="4:9" ht="15">
      <c r="D25" s="3" t="s">
        <v>138</v>
      </c>
      <c r="F25" s="33">
        <f>L9+M9</f>
        <v>2347.96</v>
      </c>
      <c r="G25" s="33"/>
      <c r="I25" s="34"/>
    </row>
    <row r="26" spans="4:9" ht="15">
      <c r="D26" s="3" t="s">
        <v>139</v>
      </c>
      <c r="F26" s="33">
        <f>N10</f>
        <v>1.4</v>
      </c>
      <c r="G26" s="33"/>
      <c r="I26" s="34"/>
    </row>
    <row r="27" spans="4:9" ht="15">
      <c r="D27" s="3" t="s">
        <v>65</v>
      </c>
      <c r="F27" s="33">
        <v>0</v>
      </c>
      <c r="G27" s="33"/>
      <c r="I27" s="34"/>
    </row>
    <row r="28" spans="4:9" ht="15">
      <c r="D28" s="3" t="s">
        <v>83</v>
      </c>
      <c r="F28" s="33">
        <f>M13</f>
        <v>435.86600000000004</v>
      </c>
      <c r="G28" s="33"/>
      <c r="I28" s="34"/>
    </row>
    <row r="29" spans="4:9" ht="15">
      <c r="D29" s="3" t="s">
        <v>64</v>
      </c>
      <c r="F29" s="33">
        <v>0</v>
      </c>
      <c r="G29" s="33"/>
      <c r="I29" s="34"/>
    </row>
    <row r="30" spans="4:10" ht="15">
      <c r="D30" s="3" t="s">
        <v>66</v>
      </c>
      <c r="F30" s="33">
        <f>J15</f>
        <v>0</v>
      </c>
      <c r="J30" s="33"/>
    </row>
    <row r="31" spans="4:6" ht="15">
      <c r="D31" s="3" t="s">
        <v>84</v>
      </c>
      <c r="F31" s="33">
        <v>0</v>
      </c>
    </row>
    <row r="32" spans="4:6" ht="15">
      <c r="D32" s="3" t="s">
        <v>61</v>
      </c>
      <c r="F32" s="33">
        <f>J17</f>
        <v>120</v>
      </c>
    </row>
    <row r="33" spans="4:7" ht="15">
      <c r="D33" s="3" t="s">
        <v>81</v>
      </c>
      <c r="F33" s="33">
        <v>0</v>
      </c>
      <c r="G33" s="35"/>
    </row>
    <row r="35" ht="15">
      <c r="F35" s="35">
        <f>SUM(F24:F33)</f>
        <v>13241.878130000001</v>
      </c>
    </row>
  </sheetData>
  <sheetProtection/>
  <mergeCells count="19">
    <mergeCell ref="B8:B18"/>
    <mergeCell ref="C8:C18"/>
    <mergeCell ref="O8:O18"/>
    <mergeCell ref="N1:O1"/>
    <mergeCell ref="A2:O2"/>
    <mergeCell ref="A4:A6"/>
    <mergeCell ref="F5:F6"/>
    <mergeCell ref="G5:G6"/>
    <mergeCell ref="F4:N4"/>
    <mergeCell ref="A20:P20"/>
    <mergeCell ref="E8:E18"/>
    <mergeCell ref="A8:A18"/>
    <mergeCell ref="B4:B6"/>
    <mergeCell ref="C4:C6"/>
    <mergeCell ref="D4:D6"/>
    <mergeCell ref="E4:E6"/>
    <mergeCell ref="H5:H6"/>
    <mergeCell ref="I5:N5"/>
    <mergeCell ref="O4:O6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scale="60" r:id="rId3"/>
  <ignoredErrors>
    <ignoredError sqref="O1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555</cp:lastModifiedBy>
  <cp:lastPrinted>2021-01-26T14:31:17Z</cp:lastPrinted>
  <dcterms:created xsi:type="dcterms:W3CDTF">2018-02-22T12:01:13Z</dcterms:created>
  <dcterms:modified xsi:type="dcterms:W3CDTF">2021-01-27T12:43:18Z</dcterms:modified>
  <cp:category/>
  <cp:version/>
  <cp:contentType/>
  <cp:contentStatus/>
</cp:coreProperties>
</file>